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fd_LMC\03_00_05_Luchtbeleid\Studies\Intern\2023-Standaardeffecten lokale maatregelen op LK\Definitieve versie\"/>
    </mc:Choice>
  </mc:AlternateContent>
  <xr:revisionPtr revIDLastSave="0" documentId="8_{C552CD6F-ECF2-43CE-AFF6-EFBB72468755}" xr6:coauthVersionLast="47" xr6:coauthVersionMax="47" xr10:uidLastSave="{00000000-0000-0000-0000-000000000000}"/>
  <bookViews>
    <workbookView xWindow="2145" yWindow="2730" windowWidth="21600" windowHeight="11325" xr2:uid="{9C75E01D-6A6B-47A7-8FD0-8DFF8C0F3BB4}"/>
  </bookViews>
  <sheets>
    <sheet name="vlootsamenstelling" sheetId="3" r:id="rId1"/>
    <sheet name="Vlaams regelgevend kader LEZ" sheetId="14" r:id="rId2"/>
    <sheet name="2025_NOx" sheetId="2" r:id="rId3"/>
    <sheet name="2025_PM2.5" sheetId="11" r:id="rId4"/>
    <sheet name="2026_NOx" sheetId="15" r:id="rId5"/>
    <sheet name="2026_PM2.5" sheetId="16" r:id="rId6"/>
    <sheet name="2027_NOx" sheetId="18" r:id="rId7"/>
    <sheet name="2027_PM2.5" sheetId="19" r:id="rId8"/>
    <sheet name="2028_NOx" sheetId="20" r:id="rId9"/>
    <sheet name="2028_PM2.5" sheetId="21" r:id="rId10"/>
    <sheet name="2029_NOx" sheetId="22" r:id="rId11"/>
    <sheet name="2029_PM2.5" sheetId="23" r:id="rId12"/>
    <sheet name="2030_NOx" sheetId="6" r:id="rId13"/>
    <sheet name="2030_PM2.5" sheetId="7" r:id="rId14"/>
    <sheet name="2035_NOx" sheetId="8" r:id="rId15"/>
    <sheet name="2035_PM2.5" sheetId="9" r:id="rId16"/>
    <sheet name="2040_NOx" sheetId="12" r:id="rId17"/>
    <sheet name="2040_PM2.5" sheetId="13" r:id="rId18"/>
  </sheets>
  <definedNames>
    <definedName name="ExternalData_1" localSheetId="2" hidden="1">'2025_NOx'!#REF!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3" l="1"/>
  <c r="G36" i="23"/>
  <c r="F36" i="23"/>
  <c r="H35" i="23"/>
  <c r="G35" i="23"/>
  <c r="F35" i="23"/>
  <c r="H34" i="23"/>
  <c r="G34" i="23"/>
  <c r="F34" i="23"/>
  <c r="H33" i="23"/>
  <c r="H37" i="23" s="1"/>
  <c r="G33" i="23"/>
  <c r="F33" i="23"/>
  <c r="F37" i="23" s="1"/>
  <c r="H29" i="23"/>
  <c r="G29" i="23"/>
  <c r="F29" i="23"/>
  <c r="I28" i="23"/>
  <c r="J28" i="23" s="1"/>
  <c r="I27" i="23"/>
  <c r="J27" i="23" s="1"/>
  <c r="I26" i="23"/>
  <c r="J26" i="23" s="1"/>
  <c r="I25" i="23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H36" i="22"/>
  <c r="G36" i="22"/>
  <c r="F36" i="22"/>
  <c r="H35" i="22"/>
  <c r="G35" i="22"/>
  <c r="F35" i="22"/>
  <c r="H34" i="22"/>
  <c r="G34" i="22"/>
  <c r="F34" i="22"/>
  <c r="H33" i="22"/>
  <c r="G33" i="22"/>
  <c r="F33" i="22"/>
  <c r="H29" i="22"/>
  <c r="G29" i="22"/>
  <c r="F29" i="22"/>
  <c r="I28" i="22"/>
  <c r="J28" i="22" s="1"/>
  <c r="I27" i="22"/>
  <c r="J27" i="22" s="1"/>
  <c r="I26" i="22"/>
  <c r="J26" i="22" s="1"/>
  <c r="I25" i="22"/>
  <c r="I24" i="22"/>
  <c r="J24" i="22" s="1"/>
  <c r="I23" i="22"/>
  <c r="J23" i="22" s="1"/>
  <c r="I22" i="22"/>
  <c r="J22" i="22" s="1"/>
  <c r="I21" i="22"/>
  <c r="J21" i="22" s="1"/>
  <c r="I20" i="22"/>
  <c r="J20" i="22" s="1"/>
  <c r="I19" i="22"/>
  <c r="J19" i="22" s="1"/>
  <c r="I18" i="22"/>
  <c r="J18" i="22" s="1"/>
  <c r="I17" i="22"/>
  <c r="J17" i="22" s="1"/>
  <c r="I16" i="22"/>
  <c r="J16" i="22" s="1"/>
  <c r="I15" i="22"/>
  <c r="I14" i="22"/>
  <c r="J14" i="22" s="1"/>
  <c r="I13" i="22"/>
  <c r="J13" i="22" s="1"/>
  <c r="I12" i="22"/>
  <c r="J12" i="22" s="1"/>
  <c r="I11" i="22"/>
  <c r="J11" i="22" s="1"/>
  <c r="I10" i="22"/>
  <c r="J10" i="22" s="1"/>
  <c r="I9" i="22"/>
  <c r="J9" i="22" s="1"/>
  <c r="I8" i="22"/>
  <c r="J8" i="22" s="1"/>
  <c r="I7" i="22"/>
  <c r="J7" i="22" s="1"/>
  <c r="I6" i="22"/>
  <c r="J6" i="22" s="1"/>
  <c r="I5" i="22"/>
  <c r="H36" i="21"/>
  <c r="G36" i="21"/>
  <c r="F36" i="21"/>
  <c r="H35" i="21"/>
  <c r="G35" i="21"/>
  <c r="F35" i="21"/>
  <c r="H34" i="21"/>
  <c r="G34" i="21"/>
  <c r="F34" i="21"/>
  <c r="H33" i="21"/>
  <c r="G33" i="21"/>
  <c r="F33" i="21"/>
  <c r="F37" i="21" s="1"/>
  <c r="H29" i="21"/>
  <c r="G29" i="21"/>
  <c r="F29" i="21"/>
  <c r="I28" i="21"/>
  <c r="J28" i="21" s="1"/>
  <c r="I27" i="21"/>
  <c r="J27" i="21" s="1"/>
  <c r="I26" i="21"/>
  <c r="J26" i="21" s="1"/>
  <c r="I25" i="21"/>
  <c r="I24" i="21"/>
  <c r="J24" i="21" s="1"/>
  <c r="I23" i="21"/>
  <c r="J23" i="21" s="1"/>
  <c r="I22" i="21"/>
  <c r="J22" i="21" s="1"/>
  <c r="I21" i="21"/>
  <c r="J21" i="21" s="1"/>
  <c r="I20" i="21"/>
  <c r="J20" i="21" s="1"/>
  <c r="I19" i="21"/>
  <c r="J19" i="21" s="1"/>
  <c r="I18" i="21"/>
  <c r="J18" i="21" s="1"/>
  <c r="I17" i="21"/>
  <c r="J17" i="21" s="1"/>
  <c r="I16" i="21"/>
  <c r="J16" i="21" s="1"/>
  <c r="I15" i="21"/>
  <c r="I14" i="21"/>
  <c r="J14" i="21" s="1"/>
  <c r="I13" i="21"/>
  <c r="J13" i="21" s="1"/>
  <c r="I12" i="21"/>
  <c r="J12" i="21" s="1"/>
  <c r="I11" i="21"/>
  <c r="J11" i="21" s="1"/>
  <c r="I10" i="21"/>
  <c r="J10" i="21" s="1"/>
  <c r="I9" i="21"/>
  <c r="J9" i="21" s="1"/>
  <c r="I8" i="21"/>
  <c r="J8" i="21" s="1"/>
  <c r="I7" i="21"/>
  <c r="J7" i="21" s="1"/>
  <c r="I6" i="21"/>
  <c r="J6" i="21" s="1"/>
  <c r="I5" i="21"/>
  <c r="H36" i="20"/>
  <c r="G36" i="20"/>
  <c r="F36" i="20"/>
  <c r="H35" i="20"/>
  <c r="G35" i="20"/>
  <c r="F35" i="20"/>
  <c r="H34" i="20"/>
  <c r="G34" i="20"/>
  <c r="F34" i="20"/>
  <c r="H33" i="20"/>
  <c r="G33" i="20"/>
  <c r="F33" i="20"/>
  <c r="H29" i="20"/>
  <c r="G29" i="20"/>
  <c r="F29" i="20"/>
  <c r="I28" i="20"/>
  <c r="J28" i="20" s="1"/>
  <c r="I27" i="20"/>
  <c r="J27" i="20" s="1"/>
  <c r="I26" i="20"/>
  <c r="J26" i="20" s="1"/>
  <c r="I25" i="20"/>
  <c r="I36" i="20" s="1"/>
  <c r="I24" i="20"/>
  <c r="J24" i="20" s="1"/>
  <c r="I23" i="20"/>
  <c r="J23" i="20" s="1"/>
  <c r="I22" i="20"/>
  <c r="J22" i="20" s="1"/>
  <c r="I21" i="20"/>
  <c r="J21" i="20" s="1"/>
  <c r="I20" i="20"/>
  <c r="J20" i="20" s="1"/>
  <c r="I19" i="20"/>
  <c r="J19" i="20" s="1"/>
  <c r="I18" i="20"/>
  <c r="J18" i="20" s="1"/>
  <c r="I17" i="20"/>
  <c r="J17" i="20" s="1"/>
  <c r="I16" i="20"/>
  <c r="J16" i="20" s="1"/>
  <c r="I15" i="20"/>
  <c r="I14" i="20"/>
  <c r="J14" i="20" s="1"/>
  <c r="I13" i="20"/>
  <c r="J13" i="20" s="1"/>
  <c r="I12" i="20"/>
  <c r="J12" i="20" s="1"/>
  <c r="I11" i="20"/>
  <c r="J11" i="20" s="1"/>
  <c r="I10" i="20"/>
  <c r="J10" i="20" s="1"/>
  <c r="I9" i="20"/>
  <c r="J9" i="20" s="1"/>
  <c r="I8" i="20"/>
  <c r="J8" i="20" s="1"/>
  <c r="I7" i="20"/>
  <c r="J7" i="20" s="1"/>
  <c r="I6" i="20"/>
  <c r="J6" i="20" s="1"/>
  <c r="I5" i="20"/>
  <c r="H36" i="19"/>
  <c r="G36" i="19"/>
  <c r="F36" i="19"/>
  <c r="H35" i="19"/>
  <c r="G35" i="19"/>
  <c r="F35" i="19"/>
  <c r="H34" i="19"/>
  <c r="G34" i="19"/>
  <c r="F34" i="19"/>
  <c r="H33" i="19"/>
  <c r="H37" i="19" s="1"/>
  <c r="G33" i="19"/>
  <c r="F33" i="19"/>
  <c r="F37" i="19" s="1"/>
  <c r="H29" i="19"/>
  <c r="G29" i="19"/>
  <c r="F29" i="19"/>
  <c r="I28" i="19"/>
  <c r="J28" i="19" s="1"/>
  <c r="I27" i="19"/>
  <c r="J27" i="19" s="1"/>
  <c r="I26" i="19"/>
  <c r="J26" i="19" s="1"/>
  <c r="I25" i="19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5" i="19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I7" i="19"/>
  <c r="J7" i="19" s="1"/>
  <c r="I6" i="19"/>
  <c r="J6" i="19" s="1"/>
  <c r="I5" i="19"/>
  <c r="H36" i="18"/>
  <c r="G36" i="18"/>
  <c r="F36" i="18"/>
  <c r="H35" i="18"/>
  <c r="G35" i="18"/>
  <c r="F35" i="18"/>
  <c r="H34" i="18"/>
  <c r="G34" i="18"/>
  <c r="F34" i="18"/>
  <c r="H33" i="18"/>
  <c r="H37" i="18" s="1"/>
  <c r="G33" i="18"/>
  <c r="F33" i="18"/>
  <c r="H29" i="18"/>
  <c r="G29" i="18"/>
  <c r="F29" i="18"/>
  <c r="I28" i="18"/>
  <c r="J28" i="18" s="1"/>
  <c r="I27" i="18"/>
  <c r="J27" i="18" s="1"/>
  <c r="I26" i="18"/>
  <c r="J26" i="18" s="1"/>
  <c r="I25" i="18"/>
  <c r="I24" i="18"/>
  <c r="J24" i="18" s="1"/>
  <c r="I23" i="18"/>
  <c r="J23" i="18" s="1"/>
  <c r="I22" i="18"/>
  <c r="J22" i="18" s="1"/>
  <c r="I21" i="18"/>
  <c r="J21" i="18" s="1"/>
  <c r="I20" i="18"/>
  <c r="J20" i="18" s="1"/>
  <c r="I19" i="18"/>
  <c r="J19" i="18" s="1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F29" i="12"/>
  <c r="G29" i="12"/>
  <c r="H29" i="12"/>
  <c r="H36" i="16"/>
  <c r="G36" i="16"/>
  <c r="F36" i="16"/>
  <c r="H35" i="16"/>
  <c r="G35" i="16"/>
  <c r="F35" i="16"/>
  <c r="H34" i="16"/>
  <c r="G34" i="16"/>
  <c r="F34" i="16"/>
  <c r="H33" i="16"/>
  <c r="G33" i="16"/>
  <c r="F33" i="16"/>
  <c r="H29" i="16"/>
  <c r="G29" i="16"/>
  <c r="F29" i="16"/>
  <c r="I28" i="16"/>
  <c r="J28" i="16" s="1"/>
  <c r="I27" i="16"/>
  <c r="J27" i="16" s="1"/>
  <c r="I26" i="16"/>
  <c r="J26" i="16" s="1"/>
  <c r="I25" i="16"/>
  <c r="J25" i="16" s="1"/>
  <c r="I24" i="16"/>
  <c r="J24" i="16" s="1"/>
  <c r="I23" i="16"/>
  <c r="J23" i="16" s="1"/>
  <c r="I22" i="16"/>
  <c r="J22" i="16" s="1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5" i="16"/>
  <c r="J15" i="16" s="1"/>
  <c r="I14" i="16"/>
  <c r="J14" i="16" s="1"/>
  <c r="I13" i="16"/>
  <c r="J13" i="16" s="1"/>
  <c r="I12" i="16"/>
  <c r="J12" i="16" s="1"/>
  <c r="I11" i="16"/>
  <c r="J11" i="16" s="1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H36" i="15"/>
  <c r="G36" i="15"/>
  <c r="F36" i="15"/>
  <c r="H35" i="15"/>
  <c r="G35" i="15"/>
  <c r="F35" i="15"/>
  <c r="H34" i="15"/>
  <c r="G34" i="15"/>
  <c r="F34" i="15"/>
  <c r="H33" i="15"/>
  <c r="H37" i="15" s="1"/>
  <c r="G33" i="15"/>
  <c r="F33" i="15"/>
  <c r="F37" i="15" s="1"/>
  <c r="H29" i="15"/>
  <c r="G29" i="15"/>
  <c r="F29" i="15"/>
  <c r="I28" i="15"/>
  <c r="J28" i="15" s="1"/>
  <c r="I27" i="15"/>
  <c r="J27" i="15" s="1"/>
  <c r="I26" i="15"/>
  <c r="J26" i="15" s="1"/>
  <c r="I25" i="15"/>
  <c r="I24" i="15"/>
  <c r="J24" i="15" s="1"/>
  <c r="I23" i="15"/>
  <c r="J23" i="15" s="1"/>
  <c r="I22" i="15"/>
  <c r="J22" i="15" s="1"/>
  <c r="I21" i="15"/>
  <c r="J21" i="15" s="1"/>
  <c r="I20" i="15"/>
  <c r="I19" i="15"/>
  <c r="J19" i="15" s="1"/>
  <c r="I18" i="15"/>
  <c r="J18" i="15" s="1"/>
  <c r="I17" i="15"/>
  <c r="J17" i="15" s="1"/>
  <c r="I16" i="15"/>
  <c r="J16" i="15" s="1"/>
  <c r="I15" i="15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I5" i="15"/>
  <c r="I34" i="23" l="1"/>
  <c r="I37" i="21"/>
  <c r="I36" i="18"/>
  <c r="I34" i="20"/>
  <c r="I36" i="22"/>
  <c r="I37" i="19"/>
  <c r="I37" i="23"/>
  <c r="I37" i="15"/>
  <c r="I34" i="19"/>
  <c r="I34" i="15"/>
  <c r="I37" i="22"/>
  <c r="I36" i="15"/>
  <c r="I37" i="20"/>
  <c r="I34" i="22"/>
  <c r="I34" i="21"/>
  <c r="I36" i="23"/>
  <c r="I35" i="15"/>
  <c r="I35" i="19"/>
  <c r="I36" i="19"/>
  <c r="I36" i="21"/>
  <c r="G37" i="23"/>
  <c r="G40" i="23"/>
  <c r="J35" i="23"/>
  <c r="K35" i="23" s="1"/>
  <c r="K23" i="23" s="1"/>
  <c r="L23" i="23" s="1"/>
  <c r="J5" i="23"/>
  <c r="J15" i="23"/>
  <c r="J25" i="23"/>
  <c r="I33" i="23"/>
  <c r="I35" i="23"/>
  <c r="F37" i="22"/>
  <c r="G37" i="22"/>
  <c r="H37" i="22"/>
  <c r="G40" i="22"/>
  <c r="J35" i="22"/>
  <c r="K35" i="22" s="1"/>
  <c r="K22" i="22" s="1"/>
  <c r="L22" i="22" s="1"/>
  <c r="J5" i="22"/>
  <c r="J15" i="22"/>
  <c r="J25" i="22"/>
  <c r="I33" i="22"/>
  <c r="I35" i="22"/>
  <c r="G37" i="21"/>
  <c r="G40" i="21" s="1"/>
  <c r="H37" i="21"/>
  <c r="J35" i="21"/>
  <c r="K35" i="21" s="1"/>
  <c r="K20" i="21" s="1"/>
  <c r="L20" i="21" s="1"/>
  <c r="J5" i="21"/>
  <c r="J15" i="21"/>
  <c r="J25" i="21"/>
  <c r="I33" i="21"/>
  <c r="I35" i="21"/>
  <c r="F37" i="20"/>
  <c r="G37" i="20"/>
  <c r="H37" i="20"/>
  <c r="J35" i="20"/>
  <c r="K35" i="20" s="1"/>
  <c r="K23" i="20" s="1"/>
  <c r="L23" i="20" s="1"/>
  <c r="G40" i="20"/>
  <c r="J5" i="20"/>
  <c r="J15" i="20"/>
  <c r="J25" i="20"/>
  <c r="I33" i="20"/>
  <c r="I35" i="20"/>
  <c r="J35" i="19"/>
  <c r="K35" i="19" s="1"/>
  <c r="K23" i="19" s="1"/>
  <c r="L23" i="19" s="1"/>
  <c r="G37" i="19"/>
  <c r="G40" i="19" s="1"/>
  <c r="J5" i="19"/>
  <c r="J15" i="19"/>
  <c r="J25" i="19"/>
  <c r="I33" i="19"/>
  <c r="G37" i="18"/>
  <c r="F37" i="18"/>
  <c r="J33" i="18"/>
  <c r="J34" i="18"/>
  <c r="K34" i="18" s="1"/>
  <c r="K18" i="18" s="1"/>
  <c r="L18" i="18" s="1"/>
  <c r="J35" i="18"/>
  <c r="K35" i="18" s="1"/>
  <c r="K21" i="18" s="1"/>
  <c r="L21" i="18" s="1"/>
  <c r="G40" i="18"/>
  <c r="J25" i="18"/>
  <c r="J29" i="18" s="1"/>
  <c r="I33" i="18"/>
  <c r="I34" i="18"/>
  <c r="I35" i="18"/>
  <c r="I37" i="18"/>
  <c r="G37" i="16"/>
  <c r="H37" i="16"/>
  <c r="F37" i="16"/>
  <c r="J29" i="16"/>
  <c r="J33" i="16"/>
  <c r="J34" i="16"/>
  <c r="K34" i="16" s="1"/>
  <c r="K17" i="16" s="1"/>
  <c r="L17" i="16" s="1"/>
  <c r="J35" i="16"/>
  <c r="K35" i="16" s="1"/>
  <c r="K23" i="16" s="1"/>
  <c r="L23" i="16" s="1"/>
  <c r="J36" i="16"/>
  <c r="K36" i="16" s="1"/>
  <c r="K26" i="16" s="1"/>
  <c r="L26" i="16" s="1"/>
  <c r="G40" i="16"/>
  <c r="I34" i="16"/>
  <c r="I35" i="16"/>
  <c r="I36" i="16"/>
  <c r="I37" i="16"/>
  <c r="I33" i="16"/>
  <c r="G37" i="15"/>
  <c r="G40" i="15" s="1"/>
  <c r="J20" i="15"/>
  <c r="J5" i="15"/>
  <c r="J15" i="15"/>
  <c r="J25" i="15"/>
  <c r="I33" i="15"/>
  <c r="G29" i="2"/>
  <c r="H36" i="13"/>
  <c r="G36" i="13"/>
  <c r="F36" i="13"/>
  <c r="H35" i="13"/>
  <c r="G35" i="13"/>
  <c r="F35" i="13"/>
  <c r="H34" i="13"/>
  <c r="G34" i="13"/>
  <c r="F34" i="13"/>
  <c r="H33" i="13"/>
  <c r="G33" i="13"/>
  <c r="F33" i="13"/>
  <c r="H29" i="13"/>
  <c r="G29" i="13"/>
  <c r="F29" i="13"/>
  <c r="I28" i="13"/>
  <c r="J28" i="13" s="1"/>
  <c r="I27" i="13"/>
  <c r="J27" i="13" s="1"/>
  <c r="I26" i="13"/>
  <c r="J26" i="13" s="1"/>
  <c r="I25" i="13"/>
  <c r="I24" i="13"/>
  <c r="J24" i="13" s="1"/>
  <c r="I23" i="13"/>
  <c r="J23" i="13" s="1"/>
  <c r="I22" i="13"/>
  <c r="J22" i="13" s="1"/>
  <c r="I21" i="13"/>
  <c r="J21" i="13" s="1"/>
  <c r="I20" i="13"/>
  <c r="I19" i="13"/>
  <c r="J19" i="13" s="1"/>
  <c r="I18" i="13"/>
  <c r="J18" i="13" s="1"/>
  <c r="I17" i="13"/>
  <c r="J17" i="13" s="1"/>
  <c r="I16" i="13"/>
  <c r="J16" i="13" s="1"/>
  <c r="I15" i="13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J8" i="13" s="1"/>
  <c r="I7" i="13"/>
  <c r="J7" i="13" s="1"/>
  <c r="I6" i="13"/>
  <c r="J6" i="13" s="1"/>
  <c r="I5" i="13"/>
  <c r="H36" i="9"/>
  <c r="G36" i="9"/>
  <c r="F36" i="9"/>
  <c r="H35" i="9"/>
  <c r="G35" i="9"/>
  <c r="F35" i="9"/>
  <c r="H34" i="9"/>
  <c r="G34" i="9"/>
  <c r="F34" i="9"/>
  <c r="H33" i="9"/>
  <c r="G33" i="9"/>
  <c r="F33" i="9"/>
  <c r="H29" i="9"/>
  <c r="G29" i="9"/>
  <c r="F29" i="9"/>
  <c r="I28" i="9"/>
  <c r="J28" i="9" s="1"/>
  <c r="I27" i="9"/>
  <c r="J27" i="9" s="1"/>
  <c r="I26" i="9"/>
  <c r="J26" i="9" s="1"/>
  <c r="I25" i="9"/>
  <c r="I24" i="9"/>
  <c r="J24" i="9" s="1"/>
  <c r="I23" i="9"/>
  <c r="J23" i="9" s="1"/>
  <c r="I22" i="9"/>
  <c r="J22" i="9" s="1"/>
  <c r="I21" i="9"/>
  <c r="J21" i="9" s="1"/>
  <c r="I20" i="9"/>
  <c r="I19" i="9"/>
  <c r="J19" i="9" s="1"/>
  <c r="I18" i="9"/>
  <c r="J18" i="9" s="1"/>
  <c r="I17" i="9"/>
  <c r="J17" i="9" s="1"/>
  <c r="I16" i="9"/>
  <c r="J16" i="9" s="1"/>
  <c r="I15" i="9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H36" i="12"/>
  <c r="G36" i="12"/>
  <c r="F36" i="12"/>
  <c r="H35" i="12"/>
  <c r="G35" i="12"/>
  <c r="F35" i="12"/>
  <c r="H34" i="12"/>
  <c r="G34" i="12"/>
  <c r="F34" i="12"/>
  <c r="H33" i="12"/>
  <c r="G33" i="12"/>
  <c r="F33" i="12"/>
  <c r="I28" i="12"/>
  <c r="J28" i="12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J22" i="12" s="1"/>
  <c r="I21" i="12"/>
  <c r="J21" i="12" s="1"/>
  <c r="I20" i="12"/>
  <c r="J20" i="12" s="1"/>
  <c r="I19" i="12"/>
  <c r="J19" i="12" s="1"/>
  <c r="I18" i="12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I7" i="12"/>
  <c r="J7" i="12" s="1"/>
  <c r="I6" i="12"/>
  <c r="J6" i="12" s="1"/>
  <c r="I5" i="12"/>
  <c r="J5" i="12" s="1"/>
  <c r="H36" i="7"/>
  <c r="G36" i="7"/>
  <c r="F36" i="7"/>
  <c r="H35" i="7"/>
  <c r="G35" i="7"/>
  <c r="F35" i="7"/>
  <c r="H34" i="7"/>
  <c r="G34" i="7"/>
  <c r="F34" i="7"/>
  <c r="H33" i="7"/>
  <c r="G33" i="7"/>
  <c r="F33" i="7"/>
  <c r="H29" i="7"/>
  <c r="G29" i="7"/>
  <c r="F29" i="7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H36" i="8"/>
  <c r="G36" i="8"/>
  <c r="F36" i="8"/>
  <c r="H35" i="8"/>
  <c r="G35" i="8"/>
  <c r="F35" i="8"/>
  <c r="H34" i="8"/>
  <c r="G34" i="8"/>
  <c r="F34" i="8"/>
  <c r="H33" i="8"/>
  <c r="G33" i="8"/>
  <c r="F33" i="8"/>
  <c r="H29" i="8"/>
  <c r="G29" i="8"/>
  <c r="F29" i="8"/>
  <c r="I28" i="8"/>
  <c r="J28" i="8" s="1"/>
  <c r="I27" i="8"/>
  <c r="J27" i="8" s="1"/>
  <c r="I26" i="8"/>
  <c r="J26" i="8" s="1"/>
  <c r="I25" i="8"/>
  <c r="I24" i="8"/>
  <c r="J24" i="8" s="1"/>
  <c r="I23" i="8"/>
  <c r="J23" i="8" s="1"/>
  <c r="I22" i="8"/>
  <c r="J22" i="8" s="1"/>
  <c r="I21" i="8"/>
  <c r="I20" i="8"/>
  <c r="J20" i="8" s="1"/>
  <c r="I19" i="8"/>
  <c r="J19" i="8" s="1"/>
  <c r="I18" i="8"/>
  <c r="J18" i="8" s="1"/>
  <c r="I17" i="8"/>
  <c r="J17" i="8" s="1"/>
  <c r="I16" i="8"/>
  <c r="J16" i="8" s="1"/>
  <c r="I15" i="8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H36" i="6"/>
  <c r="G36" i="6"/>
  <c r="F36" i="6"/>
  <c r="H35" i="6"/>
  <c r="G35" i="6"/>
  <c r="F35" i="6"/>
  <c r="H34" i="6"/>
  <c r="G34" i="6"/>
  <c r="F34" i="6"/>
  <c r="H33" i="6"/>
  <c r="G33" i="6"/>
  <c r="F33" i="6"/>
  <c r="H29" i="6"/>
  <c r="G29" i="6"/>
  <c r="F29" i="6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H36" i="11"/>
  <c r="G36" i="11"/>
  <c r="F36" i="11"/>
  <c r="H35" i="11"/>
  <c r="G35" i="11"/>
  <c r="F35" i="11"/>
  <c r="H34" i="11"/>
  <c r="G34" i="11"/>
  <c r="F34" i="11"/>
  <c r="H33" i="11"/>
  <c r="G33" i="11"/>
  <c r="F33" i="11"/>
  <c r="H29" i="11"/>
  <c r="G29" i="11"/>
  <c r="F29" i="1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I8" i="11"/>
  <c r="J8" i="11" s="1"/>
  <c r="I7" i="11"/>
  <c r="J7" i="11" s="1"/>
  <c r="I6" i="11"/>
  <c r="J6" i="11" s="1"/>
  <c r="I5" i="11"/>
  <c r="H34" i="2"/>
  <c r="H35" i="2"/>
  <c r="H36" i="2"/>
  <c r="G34" i="2"/>
  <c r="G35" i="2"/>
  <c r="G36" i="2"/>
  <c r="G33" i="2"/>
  <c r="F34" i="2"/>
  <c r="F35" i="2"/>
  <c r="F36" i="2"/>
  <c r="K22" i="23" l="1"/>
  <c r="L22" i="23" s="1"/>
  <c r="K22" i="20"/>
  <c r="L22" i="20" s="1"/>
  <c r="I36" i="13"/>
  <c r="K21" i="20"/>
  <c r="L21" i="20" s="1"/>
  <c r="K21" i="19"/>
  <c r="L21" i="19" s="1"/>
  <c r="K23" i="18"/>
  <c r="L23" i="18" s="1"/>
  <c r="K22" i="18"/>
  <c r="L22" i="18" s="1"/>
  <c r="K24" i="19"/>
  <c r="L24" i="19" s="1"/>
  <c r="K22" i="19"/>
  <c r="L22" i="19" s="1"/>
  <c r="K24" i="18"/>
  <c r="L24" i="18" s="1"/>
  <c r="K20" i="19"/>
  <c r="L20" i="19" s="1"/>
  <c r="K20" i="18"/>
  <c r="L20" i="18" s="1"/>
  <c r="K23" i="22"/>
  <c r="L23" i="22" s="1"/>
  <c r="K21" i="22"/>
  <c r="L21" i="22" s="1"/>
  <c r="K24" i="22"/>
  <c r="L24" i="22" s="1"/>
  <c r="J34" i="23"/>
  <c r="K34" i="23" s="1"/>
  <c r="J29" i="23"/>
  <c r="J33" i="23"/>
  <c r="K21" i="23"/>
  <c r="L21" i="23" s="1"/>
  <c r="J36" i="23"/>
  <c r="K36" i="23" s="1"/>
  <c r="K25" i="23" s="1"/>
  <c r="L25" i="23" s="1"/>
  <c r="K24" i="23"/>
  <c r="L24" i="23" s="1"/>
  <c r="K20" i="23"/>
  <c r="L20" i="23" s="1"/>
  <c r="J34" i="22"/>
  <c r="K34" i="22" s="1"/>
  <c r="K15" i="22" s="1"/>
  <c r="L15" i="22" s="1"/>
  <c r="J29" i="22"/>
  <c r="J33" i="22"/>
  <c r="K20" i="22"/>
  <c r="L20" i="22" s="1"/>
  <c r="J36" i="22"/>
  <c r="K36" i="22" s="1"/>
  <c r="K25" i="22" s="1"/>
  <c r="L25" i="22" s="1"/>
  <c r="K22" i="21"/>
  <c r="L22" i="21" s="1"/>
  <c r="K24" i="20"/>
  <c r="L24" i="20" s="1"/>
  <c r="J34" i="21"/>
  <c r="K34" i="21" s="1"/>
  <c r="K15" i="21" s="1"/>
  <c r="L15" i="21" s="1"/>
  <c r="J36" i="21"/>
  <c r="K36" i="21" s="1"/>
  <c r="J33" i="21"/>
  <c r="J29" i="21"/>
  <c r="K24" i="21"/>
  <c r="L24" i="21" s="1"/>
  <c r="K21" i="21"/>
  <c r="L21" i="21" s="1"/>
  <c r="K23" i="21"/>
  <c r="L23" i="21" s="1"/>
  <c r="J36" i="20"/>
  <c r="K36" i="20" s="1"/>
  <c r="K25" i="20" s="1"/>
  <c r="L25" i="20" s="1"/>
  <c r="J29" i="20"/>
  <c r="J33" i="20"/>
  <c r="K20" i="20"/>
  <c r="L20" i="20" s="1"/>
  <c r="J34" i="20"/>
  <c r="K34" i="20" s="1"/>
  <c r="J36" i="19"/>
  <c r="K36" i="19" s="1"/>
  <c r="J34" i="19"/>
  <c r="K34" i="19" s="1"/>
  <c r="J29" i="19"/>
  <c r="J33" i="19"/>
  <c r="K15" i="18"/>
  <c r="L15" i="18" s="1"/>
  <c r="K19" i="18"/>
  <c r="L19" i="18" s="1"/>
  <c r="K16" i="18"/>
  <c r="L16" i="18" s="1"/>
  <c r="K17" i="18"/>
  <c r="L17" i="18" s="1"/>
  <c r="J36" i="18"/>
  <c r="K36" i="18" s="1"/>
  <c r="K25" i="18" s="1"/>
  <c r="L25" i="18" s="1"/>
  <c r="K33" i="18"/>
  <c r="N8" i="2"/>
  <c r="N16" i="2"/>
  <c r="N24" i="2"/>
  <c r="N9" i="2"/>
  <c r="N17" i="2"/>
  <c r="N25" i="2"/>
  <c r="N18" i="2"/>
  <c r="N26" i="2"/>
  <c r="N5" i="2"/>
  <c r="N21" i="2"/>
  <c r="N6" i="2"/>
  <c r="N22" i="2"/>
  <c r="N15" i="2"/>
  <c r="N10" i="2"/>
  <c r="N11" i="2"/>
  <c r="N19" i="2"/>
  <c r="N27" i="2"/>
  <c r="N12" i="2"/>
  <c r="N20" i="2"/>
  <c r="N28" i="2"/>
  <c r="N13" i="2"/>
  <c r="N29" i="2"/>
  <c r="N14" i="2"/>
  <c r="N7" i="2"/>
  <c r="N23" i="2"/>
  <c r="K15" i="16"/>
  <c r="L15" i="16" s="1"/>
  <c r="K19" i="16"/>
  <c r="L19" i="16" s="1"/>
  <c r="K18" i="16"/>
  <c r="L18" i="16" s="1"/>
  <c r="K24" i="16"/>
  <c r="L24" i="16" s="1"/>
  <c r="K28" i="16"/>
  <c r="L28" i="16" s="1"/>
  <c r="K27" i="16"/>
  <c r="L27" i="16" s="1"/>
  <c r="K16" i="16"/>
  <c r="L16" i="16" s="1"/>
  <c r="K22" i="16"/>
  <c r="L22" i="16" s="1"/>
  <c r="K25" i="16"/>
  <c r="L25" i="16" s="1"/>
  <c r="K20" i="16"/>
  <c r="L20" i="16" s="1"/>
  <c r="K21" i="16"/>
  <c r="L21" i="16" s="1"/>
  <c r="K33" i="16"/>
  <c r="J37" i="16"/>
  <c r="J34" i="15"/>
  <c r="K34" i="15" s="1"/>
  <c r="K15" i="15" s="1"/>
  <c r="L15" i="15" s="1"/>
  <c r="J36" i="15"/>
  <c r="K36" i="15" s="1"/>
  <c r="J29" i="15"/>
  <c r="J33" i="15"/>
  <c r="J35" i="15"/>
  <c r="K35" i="15" s="1"/>
  <c r="K20" i="15" s="1"/>
  <c r="L20" i="15" s="1"/>
  <c r="I34" i="12"/>
  <c r="I34" i="6"/>
  <c r="I35" i="8"/>
  <c r="I35" i="6"/>
  <c r="I36" i="6"/>
  <c r="J35" i="12"/>
  <c r="K35" i="12" s="1"/>
  <c r="I36" i="12"/>
  <c r="I35" i="9"/>
  <c r="F37" i="12"/>
  <c r="H37" i="13"/>
  <c r="I35" i="13"/>
  <c r="J20" i="13"/>
  <c r="J35" i="13" s="1"/>
  <c r="K35" i="13" s="1"/>
  <c r="K22" i="13" s="1"/>
  <c r="L22" i="13" s="1"/>
  <c r="F37" i="13"/>
  <c r="J36" i="12"/>
  <c r="K36" i="12" s="1"/>
  <c r="K25" i="12" s="1"/>
  <c r="L25" i="12" s="1"/>
  <c r="I35" i="12"/>
  <c r="I36" i="9"/>
  <c r="J20" i="9"/>
  <c r="J35" i="9" s="1"/>
  <c r="K35" i="9" s="1"/>
  <c r="K21" i="9" s="1"/>
  <c r="L21" i="9" s="1"/>
  <c r="H37" i="9"/>
  <c r="I36" i="8"/>
  <c r="F37" i="8"/>
  <c r="I35" i="7"/>
  <c r="J20" i="7"/>
  <c r="J29" i="7" s="1"/>
  <c r="H37" i="7"/>
  <c r="F37" i="6"/>
  <c r="H37" i="6"/>
  <c r="J18" i="12"/>
  <c r="J34" i="12" s="1"/>
  <c r="K34" i="12" s="1"/>
  <c r="K15" i="12" s="1"/>
  <c r="L15" i="12" s="1"/>
  <c r="I34" i="9"/>
  <c r="I34" i="8"/>
  <c r="I34" i="13"/>
  <c r="I37" i="12"/>
  <c r="I33" i="12"/>
  <c r="I33" i="6"/>
  <c r="I37" i="6"/>
  <c r="J29" i="6"/>
  <c r="I37" i="9"/>
  <c r="I37" i="8"/>
  <c r="I37" i="13"/>
  <c r="J8" i="12"/>
  <c r="J33" i="12" s="1"/>
  <c r="K33" i="12" s="1"/>
  <c r="K14" i="12" s="1"/>
  <c r="L14" i="12" s="1"/>
  <c r="G37" i="12"/>
  <c r="H37" i="12"/>
  <c r="G37" i="13"/>
  <c r="J5" i="13"/>
  <c r="J15" i="13"/>
  <c r="J25" i="13"/>
  <c r="I33" i="13"/>
  <c r="F37" i="9"/>
  <c r="G37" i="9"/>
  <c r="J5" i="9"/>
  <c r="J15" i="9"/>
  <c r="J25" i="9"/>
  <c r="I33" i="9"/>
  <c r="G37" i="6"/>
  <c r="J35" i="6"/>
  <c r="K35" i="6" s="1"/>
  <c r="F37" i="7"/>
  <c r="G37" i="7"/>
  <c r="J34" i="7"/>
  <c r="K34" i="7" s="1"/>
  <c r="K15" i="7" s="1"/>
  <c r="L15" i="7" s="1"/>
  <c r="J33" i="7"/>
  <c r="J36" i="7"/>
  <c r="K36" i="7" s="1"/>
  <c r="K27" i="7" s="1"/>
  <c r="L27" i="7" s="1"/>
  <c r="I33" i="7"/>
  <c r="I34" i="7"/>
  <c r="I36" i="7"/>
  <c r="I37" i="7"/>
  <c r="G37" i="8"/>
  <c r="H37" i="8"/>
  <c r="J5" i="8"/>
  <c r="J15" i="8"/>
  <c r="J21" i="8"/>
  <c r="J35" i="8" s="1"/>
  <c r="K35" i="8" s="1"/>
  <c r="J25" i="8"/>
  <c r="I33" i="8"/>
  <c r="J33" i="6"/>
  <c r="J34" i="6"/>
  <c r="K34" i="6" s="1"/>
  <c r="K19" i="6" s="1"/>
  <c r="L19" i="6" s="1"/>
  <c r="J36" i="6"/>
  <c r="K36" i="6" s="1"/>
  <c r="K27" i="6" s="1"/>
  <c r="L27" i="6" s="1"/>
  <c r="G37" i="11"/>
  <c r="G40" i="11" s="1"/>
  <c r="I35" i="11"/>
  <c r="I34" i="11"/>
  <c r="I33" i="11"/>
  <c r="J35" i="11"/>
  <c r="K35" i="11" s="1"/>
  <c r="K23" i="11" s="1"/>
  <c r="L23" i="11" s="1"/>
  <c r="F37" i="11"/>
  <c r="H37" i="11"/>
  <c r="J36" i="11"/>
  <c r="K36" i="11" s="1"/>
  <c r="K28" i="11" s="1"/>
  <c r="L28" i="11" s="1"/>
  <c r="I36" i="11"/>
  <c r="I37" i="11"/>
  <c r="J17" i="11"/>
  <c r="J5" i="11"/>
  <c r="L34" i="18" l="1"/>
  <c r="M34" i="18" s="1"/>
  <c r="L34" i="16"/>
  <c r="M34" i="16" s="1"/>
  <c r="L35" i="19"/>
  <c r="M35" i="19" s="1"/>
  <c r="L35" i="22"/>
  <c r="M35" i="22" s="1"/>
  <c r="L35" i="18"/>
  <c r="M35" i="18" s="1"/>
  <c r="L35" i="21"/>
  <c r="M35" i="21" s="1"/>
  <c r="L35" i="16"/>
  <c r="M35" i="16" s="1"/>
  <c r="L35" i="23"/>
  <c r="M35" i="23" s="1"/>
  <c r="K27" i="23"/>
  <c r="L27" i="23" s="1"/>
  <c r="K28" i="23"/>
  <c r="L28" i="23" s="1"/>
  <c r="K26" i="23"/>
  <c r="L26" i="23" s="1"/>
  <c r="K18" i="23"/>
  <c r="L18" i="23" s="1"/>
  <c r="K16" i="23"/>
  <c r="L16" i="23" s="1"/>
  <c r="K19" i="23"/>
  <c r="L19" i="23" s="1"/>
  <c r="K17" i="23"/>
  <c r="L17" i="23" s="1"/>
  <c r="K15" i="23"/>
  <c r="L15" i="23" s="1"/>
  <c r="K33" i="23"/>
  <c r="J37" i="23"/>
  <c r="K27" i="22"/>
  <c r="L27" i="22" s="1"/>
  <c r="K26" i="22"/>
  <c r="L26" i="22" s="1"/>
  <c r="K28" i="22"/>
  <c r="L28" i="22" s="1"/>
  <c r="K33" i="22"/>
  <c r="J37" i="22"/>
  <c r="K18" i="22"/>
  <c r="L18" i="22" s="1"/>
  <c r="K19" i="22"/>
  <c r="L19" i="22" s="1"/>
  <c r="K16" i="22"/>
  <c r="L16" i="22" s="1"/>
  <c r="K17" i="22"/>
  <c r="L17" i="22" s="1"/>
  <c r="L35" i="20"/>
  <c r="M35" i="20" s="1"/>
  <c r="K26" i="21"/>
  <c r="L26" i="21" s="1"/>
  <c r="K27" i="21"/>
  <c r="L27" i="21" s="1"/>
  <c r="K28" i="21"/>
  <c r="L28" i="21" s="1"/>
  <c r="J37" i="21"/>
  <c r="K33" i="21"/>
  <c r="K19" i="21"/>
  <c r="L19" i="21" s="1"/>
  <c r="K16" i="21"/>
  <c r="L16" i="21" s="1"/>
  <c r="K17" i="21"/>
  <c r="L17" i="21" s="1"/>
  <c r="K18" i="21"/>
  <c r="L18" i="21" s="1"/>
  <c r="K25" i="21"/>
  <c r="L25" i="21" s="1"/>
  <c r="K19" i="20"/>
  <c r="L19" i="20" s="1"/>
  <c r="K16" i="20"/>
  <c r="L16" i="20" s="1"/>
  <c r="K17" i="20"/>
  <c r="L17" i="20" s="1"/>
  <c r="K18" i="20"/>
  <c r="L18" i="20" s="1"/>
  <c r="K15" i="20"/>
  <c r="L15" i="20" s="1"/>
  <c r="K33" i="20"/>
  <c r="J37" i="20"/>
  <c r="K28" i="20"/>
  <c r="L28" i="20" s="1"/>
  <c r="K27" i="20"/>
  <c r="L27" i="20" s="1"/>
  <c r="K26" i="20"/>
  <c r="L26" i="20" s="1"/>
  <c r="K16" i="19"/>
  <c r="L16" i="19" s="1"/>
  <c r="K18" i="19"/>
  <c r="L18" i="19" s="1"/>
  <c r="K19" i="19"/>
  <c r="L19" i="19" s="1"/>
  <c r="K17" i="19"/>
  <c r="L17" i="19" s="1"/>
  <c r="K26" i="19"/>
  <c r="L26" i="19" s="1"/>
  <c r="K28" i="19"/>
  <c r="L28" i="19" s="1"/>
  <c r="K27" i="19"/>
  <c r="L27" i="19" s="1"/>
  <c r="K33" i="19"/>
  <c r="J37" i="19"/>
  <c r="K15" i="19"/>
  <c r="L15" i="19" s="1"/>
  <c r="K25" i="19"/>
  <c r="L25" i="19" s="1"/>
  <c r="J37" i="18"/>
  <c r="K11" i="18"/>
  <c r="L11" i="18" s="1"/>
  <c r="K12" i="18"/>
  <c r="L12" i="18" s="1"/>
  <c r="K10" i="18"/>
  <c r="L10" i="18" s="1"/>
  <c r="K7" i="18"/>
  <c r="L7" i="18" s="1"/>
  <c r="K14" i="18"/>
  <c r="L14" i="18" s="1"/>
  <c r="K6" i="18"/>
  <c r="L6" i="18" s="1"/>
  <c r="K8" i="18"/>
  <c r="L8" i="18" s="1"/>
  <c r="K9" i="18"/>
  <c r="L9" i="18" s="1"/>
  <c r="K13" i="18"/>
  <c r="L13" i="18" s="1"/>
  <c r="K5" i="18"/>
  <c r="K28" i="18"/>
  <c r="L28" i="18" s="1"/>
  <c r="K26" i="18"/>
  <c r="L26" i="18" s="1"/>
  <c r="K27" i="18"/>
  <c r="L27" i="18" s="1"/>
  <c r="K20" i="12"/>
  <c r="L20" i="12" s="1"/>
  <c r="L36" i="16"/>
  <c r="M36" i="16" s="1"/>
  <c r="K8" i="16"/>
  <c r="L8" i="16" s="1"/>
  <c r="K11" i="16"/>
  <c r="L11" i="16" s="1"/>
  <c r="K9" i="16"/>
  <c r="L9" i="16" s="1"/>
  <c r="K5" i="16"/>
  <c r="K6" i="16"/>
  <c r="L6" i="16" s="1"/>
  <c r="K14" i="16"/>
  <c r="L14" i="16" s="1"/>
  <c r="K12" i="16"/>
  <c r="L12" i="16" s="1"/>
  <c r="K13" i="16"/>
  <c r="L13" i="16" s="1"/>
  <c r="K7" i="16"/>
  <c r="L7" i="16" s="1"/>
  <c r="K10" i="16"/>
  <c r="L10" i="16" s="1"/>
  <c r="K26" i="15"/>
  <c r="L26" i="15" s="1"/>
  <c r="K28" i="15"/>
  <c r="L28" i="15" s="1"/>
  <c r="K27" i="15"/>
  <c r="L27" i="15" s="1"/>
  <c r="K33" i="15"/>
  <c r="J37" i="15"/>
  <c r="K21" i="15"/>
  <c r="L21" i="15" s="1"/>
  <c r="K22" i="15"/>
  <c r="L22" i="15" s="1"/>
  <c r="K23" i="15"/>
  <c r="L23" i="15" s="1"/>
  <c r="K24" i="15"/>
  <c r="L24" i="15" s="1"/>
  <c r="K25" i="15"/>
  <c r="L25" i="15" s="1"/>
  <c r="K18" i="15"/>
  <c r="L18" i="15" s="1"/>
  <c r="K17" i="15"/>
  <c r="L17" i="15" s="1"/>
  <c r="K16" i="15"/>
  <c r="L16" i="15" s="1"/>
  <c r="K19" i="15"/>
  <c r="L19" i="15" s="1"/>
  <c r="J35" i="7"/>
  <c r="K35" i="7" s="1"/>
  <c r="K21" i="7" s="1"/>
  <c r="L21" i="7" s="1"/>
  <c r="K23" i="12"/>
  <c r="L23" i="12" s="1"/>
  <c r="K27" i="12"/>
  <c r="L27" i="12" s="1"/>
  <c r="K21" i="12"/>
  <c r="L21" i="12" s="1"/>
  <c r="K28" i="12"/>
  <c r="L28" i="12" s="1"/>
  <c r="K24" i="12"/>
  <c r="L24" i="12" s="1"/>
  <c r="K22" i="12"/>
  <c r="L22" i="12" s="1"/>
  <c r="K26" i="12"/>
  <c r="L26" i="12" s="1"/>
  <c r="J29" i="12"/>
  <c r="K17" i="12"/>
  <c r="L17" i="12" s="1"/>
  <c r="K5" i="12"/>
  <c r="L5" i="12" s="1"/>
  <c r="K18" i="12"/>
  <c r="L18" i="12" s="1"/>
  <c r="J37" i="12"/>
  <c r="K19" i="12"/>
  <c r="L19" i="12" s="1"/>
  <c r="K16" i="12"/>
  <c r="L16" i="12" s="1"/>
  <c r="K11" i="12"/>
  <c r="L11" i="12" s="1"/>
  <c r="K10" i="12"/>
  <c r="L10" i="12" s="1"/>
  <c r="K8" i="12"/>
  <c r="L8" i="12" s="1"/>
  <c r="K6" i="12"/>
  <c r="L6" i="12" s="1"/>
  <c r="K9" i="12"/>
  <c r="L9" i="12" s="1"/>
  <c r="K13" i="12"/>
  <c r="L13" i="12" s="1"/>
  <c r="K23" i="9"/>
  <c r="L23" i="9" s="1"/>
  <c r="K17" i="7"/>
  <c r="L17" i="7" s="1"/>
  <c r="K7" i="12"/>
  <c r="L7" i="12" s="1"/>
  <c r="K12" i="12"/>
  <c r="L12" i="12" s="1"/>
  <c r="K16" i="7"/>
  <c r="L16" i="7" s="1"/>
  <c r="K18" i="7"/>
  <c r="L18" i="7" s="1"/>
  <c r="K24" i="9"/>
  <c r="L24" i="9" s="1"/>
  <c r="K19" i="7"/>
  <c r="L19" i="7" s="1"/>
  <c r="K22" i="9"/>
  <c r="L22" i="9" s="1"/>
  <c r="K20" i="9"/>
  <c r="L20" i="9" s="1"/>
  <c r="K24" i="13"/>
  <c r="L24" i="13" s="1"/>
  <c r="J34" i="13"/>
  <c r="K34" i="13" s="1"/>
  <c r="J36" i="13"/>
  <c r="K36" i="13" s="1"/>
  <c r="J29" i="13"/>
  <c r="J33" i="13"/>
  <c r="K21" i="13"/>
  <c r="L21" i="13" s="1"/>
  <c r="K23" i="13"/>
  <c r="L23" i="13" s="1"/>
  <c r="K20" i="13"/>
  <c r="L20" i="13" s="1"/>
  <c r="J34" i="9"/>
  <c r="K34" i="9" s="1"/>
  <c r="J29" i="9"/>
  <c r="J33" i="9"/>
  <c r="J36" i="9"/>
  <c r="K36" i="9" s="1"/>
  <c r="K21" i="6"/>
  <c r="L21" i="6" s="1"/>
  <c r="K24" i="6"/>
  <c r="L24" i="6" s="1"/>
  <c r="K23" i="6"/>
  <c r="L23" i="6" s="1"/>
  <c r="K22" i="6"/>
  <c r="L22" i="6" s="1"/>
  <c r="K20" i="6"/>
  <c r="L20" i="6" s="1"/>
  <c r="K17" i="6"/>
  <c r="L17" i="6" s="1"/>
  <c r="K18" i="6"/>
  <c r="L18" i="6" s="1"/>
  <c r="K25" i="7"/>
  <c r="L25" i="7" s="1"/>
  <c r="K28" i="7"/>
  <c r="L28" i="7" s="1"/>
  <c r="K33" i="7"/>
  <c r="K26" i="7"/>
  <c r="L26" i="7" s="1"/>
  <c r="K23" i="8"/>
  <c r="L23" i="8" s="1"/>
  <c r="K24" i="8"/>
  <c r="L24" i="8" s="1"/>
  <c r="K20" i="8"/>
  <c r="L20" i="8" s="1"/>
  <c r="K22" i="8"/>
  <c r="L22" i="8" s="1"/>
  <c r="J34" i="8"/>
  <c r="K34" i="8" s="1"/>
  <c r="J29" i="8"/>
  <c r="J33" i="8"/>
  <c r="K21" i="8"/>
  <c r="L21" i="8" s="1"/>
  <c r="J36" i="8"/>
  <c r="K36" i="8" s="1"/>
  <c r="K33" i="6"/>
  <c r="J37" i="6"/>
  <c r="K25" i="6"/>
  <c r="L25" i="6" s="1"/>
  <c r="K15" i="6"/>
  <c r="L15" i="6" s="1"/>
  <c r="K16" i="6"/>
  <c r="L16" i="6" s="1"/>
  <c r="K28" i="6"/>
  <c r="L28" i="6" s="1"/>
  <c r="K26" i="6"/>
  <c r="L26" i="6" s="1"/>
  <c r="K24" i="11"/>
  <c r="L24" i="11" s="1"/>
  <c r="K21" i="11"/>
  <c r="L21" i="11" s="1"/>
  <c r="K20" i="11"/>
  <c r="L20" i="11" s="1"/>
  <c r="K22" i="11"/>
  <c r="L22" i="11" s="1"/>
  <c r="J29" i="11"/>
  <c r="J33" i="11"/>
  <c r="K25" i="11"/>
  <c r="L25" i="11" s="1"/>
  <c r="K27" i="11"/>
  <c r="L27" i="11" s="1"/>
  <c r="K26" i="11"/>
  <c r="L26" i="11" s="1"/>
  <c r="J34" i="11"/>
  <c r="K34" i="11" s="1"/>
  <c r="K17" i="11" s="1"/>
  <c r="L17" i="11" s="1"/>
  <c r="I6" i="2"/>
  <c r="J6" i="2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F29" i="2"/>
  <c r="M5" i="2" s="1"/>
  <c r="H33" i="2"/>
  <c r="F33" i="2"/>
  <c r="T18" i="3"/>
  <c r="R18" i="3"/>
  <c r="S18" i="3"/>
  <c r="Q18" i="3"/>
  <c r="P18" i="3"/>
  <c r="O17" i="3"/>
  <c r="N17" i="3"/>
  <c r="N19" i="3"/>
  <c r="O18" i="3"/>
  <c r="N18" i="3"/>
  <c r="L36" i="22" l="1"/>
  <c r="M36" i="22" s="1"/>
  <c r="L36" i="18"/>
  <c r="M36" i="18" s="1"/>
  <c r="L34" i="15"/>
  <c r="M34" i="15" s="1"/>
  <c r="L34" i="22"/>
  <c r="M34" i="22" s="1"/>
  <c r="L36" i="20"/>
  <c r="M36" i="20" s="1"/>
  <c r="L34" i="21"/>
  <c r="M34" i="21" s="1"/>
  <c r="L35" i="15"/>
  <c r="M35" i="15" s="1"/>
  <c r="L36" i="19"/>
  <c r="M36" i="19" s="1"/>
  <c r="K22" i="7"/>
  <c r="L22" i="7" s="1"/>
  <c r="L36" i="23"/>
  <c r="M36" i="23" s="1"/>
  <c r="L34" i="23"/>
  <c r="M34" i="23" s="1"/>
  <c r="L36" i="21"/>
  <c r="M36" i="21" s="1"/>
  <c r="K11" i="23"/>
  <c r="L11" i="23" s="1"/>
  <c r="K8" i="23"/>
  <c r="L8" i="23" s="1"/>
  <c r="K12" i="23"/>
  <c r="L12" i="23" s="1"/>
  <c r="K13" i="23"/>
  <c r="L13" i="23" s="1"/>
  <c r="K6" i="23"/>
  <c r="L6" i="23" s="1"/>
  <c r="K9" i="23"/>
  <c r="L9" i="23" s="1"/>
  <c r="K7" i="23"/>
  <c r="L7" i="23" s="1"/>
  <c r="K14" i="23"/>
  <c r="L14" i="23" s="1"/>
  <c r="K10" i="23"/>
  <c r="L10" i="23" s="1"/>
  <c r="K5" i="23"/>
  <c r="K13" i="22"/>
  <c r="L13" i="22" s="1"/>
  <c r="K11" i="22"/>
  <c r="L11" i="22" s="1"/>
  <c r="K8" i="22"/>
  <c r="L8" i="22" s="1"/>
  <c r="K10" i="22"/>
  <c r="L10" i="22" s="1"/>
  <c r="K14" i="22"/>
  <c r="L14" i="22" s="1"/>
  <c r="K12" i="22"/>
  <c r="L12" i="22" s="1"/>
  <c r="K7" i="22"/>
  <c r="L7" i="22" s="1"/>
  <c r="K9" i="22"/>
  <c r="L9" i="22" s="1"/>
  <c r="K6" i="22"/>
  <c r="L6" i="22" s="1"/>
  <c r="K5" i="22"/>
  <c r="K11" i="21"/>
  <c r="L11" i="21" s="1"/>
  <c r="K8" i="21"/>
  <c r="L8" i="21" s="1"/>
  <c r="K13" i="21"/>
  <c r="L13" i="21" s="1"/>
  <c r="K6" i="21"/>
  <c r="L6" i="21" s="1"/>
  <c r="K14" i="21"/>
  <c r="L14" i="21" s="1"/>
  <c r="K9" i="21"/>
  <c r="L9" i="21" s="1"/>
  <c r="K10" i="21"/>
  <c r="L10" i="21" s="1"/>
  <c r="K7" i="21"/>
  <c r="L7" i="21" s="1"/>
  <c r="K12" i="21"/>
  <c r="L12" i="21" s="1"/>
  <c r="K5" i="21"/>
  <c r="K12" i="20"/>
  <c r="L12" i="20" s="1"/>
  <c r="K6" i="20"/>
  <c r="L6" i="20" s="1"/>
  <c r="K9" i="20"/>
  <c r="L9" i="20" s="1"/>
  <c r="K13" i="20"/>
  <c r="L13" i="20" s="1"/>
  <c r="K14" i="20"/>
  <c r="L14" i="20" s="1"/>
  <c r="K10" i="20"/>
  <c r="L10" i="20" s="1"/>
  <c r="K11" i="20"/>
  <c r="L11" i="20" s="1"/>
  <c r="K7" i="20"/>
  <c r="L7" i="20" s="1"/>
  <c r="K8" i="20"/>
  <c r="L8" i="20" s="1"/>
  <c r="K5" i="20"/>
  <c r="L34" i="20"/>
  <c r="M34" i="20" s="1"/>
  <c r="K8" i="19"/>
  <c r="L8" i="19" s="1"/>
  <c r="K12" i="19"/>
  <c r="L12" i="19" s="1"/>
  <c r="K6" i="19"/>
  <c r="L6" i="19" s="1"/>
  <c r="K10" i="19"/>
  <c r="L10" i="19" s="1"/>
  <c r="K14" i="19"/>
  <c r="L14" i="19" s="1"/>
  <c r="K13" i="19"/>
  <c r="L13" i="19" s="1"/>
  <c r="K9" i="19"/>
  <c r="L9" i="19" s="1"/>
  <c r="K11" i="19"/>
  <c r="L11" i="19" s="1"/>
  <c r="K7" i="19"/>
  <c r="L7" i="19" s="1"/>
  <c r="K5" i="19"/>
  <c r="L34" i="19"/>
  <c r="M34" i="19" s="1"/>
  <c r="K29" i="18"/>
  <c r="L5" i="18"/>
  <c r="K24" i="7"/>
  <c r="L24" i="7" s="1"/>
  <c r="K20" i="7"/>
  <c r="L20" i="7" s="1"/>
  <c r="J37" i="7"/>
  <c r="K23" i="7"/>
  <c r="L23" i="7" s="1"/>
  <c r="K29" i="16"/>
  <c r="L5" i="16"/>
  <c r="K6" i="15"/>
  <c r="L6" i="15" s="1"/>
  <c r="K12" i="15"/>
  <c r="L12" i="15" s="1"/>
  <c r="K14" i="15"/>
  <c r="L14" i="15" s="1"/>
  <c r="K7" i="15"/>
  <c r="L7" i="15" s="1"/>
  <c r="K9" i="15"/>
  <c r="L9" i="15" s="1"/>
  <c r="K8" i="15"/>
  <c r="L8" i="15" s="1"/>
  <c r="K13" i="15"/>
  <c r="L13" i="15" s="1"/>
  <c r="K11" i="15"/>
  <c r="L11" i="15" s="1"/>
  <c r="K10" i="15"/>
  <c r="L10" i="15" s="1"/>
  <c r="K5" i="15"/>
  <c r="L36" i="15"/>
  <c r="M36" i="15" s="1"/>
  <c r="L35" i="12"/>
  <c r="M35" i="12" s="1"/>
  <c r="L36" i="12"/>
  <c r="M36" i="12" s="1"/>
  <c r="L34" i="12"/>
  <c r="M34" i="12" s="1"/>
  <c r="L34" i="7"/>
  <c r="M34" i="7" s="1"/>
  <c r="L29" i="12"/>
  <c r="L33" i="12"/>
  <c r="K29" i="12"/>
  <c r="L35" i="9"/>
  <c r="M35" i="9" s="1"/>
  <c r="L36" i="6"/>
  <c r="M36" i="6" s="1"/>
  <c r="L35" i="13"/>
  <c r="M35" i="13" s="1"/>
  <c r="L35" i="6"/>
  <c r="M35" i="6" s="1"/>
  <c r="K28" i="13"/>
  <c r="L28" i="13" s="1"/>
  <c r="K26" i="13"/>
  <c r="L26" i="13" s="1"/>
  <c r="K27" i="13"/>
  <c r="L27" i="13" s="1"/>
  <c r="K18" i="13"/>
  <c r="L18" i="13" s="1"/>
  <c r="K16" i="13"/>
  <c r="L16" i="13" s="1"/>
  <c r="K19" i="13"/>
  <c r="L19" i="13" s="1"/>
  <c r="K17" i="13"/>
  <c r="L17" i="13" s="1"/>
  <c r="K33" i="13"/>
  <c r="J37" i="13"/>
  <c r="K25" i="13"/>
  <c r="L25" i="13" s="1"/>
  <c r="K15" i="13"/>
  <c r="L15" i="13" s="1"/>
  <c r="K33" i="9"/>
  <c r="J37" i="9"/>
  <c r="K17" i="9"/>
  <c r="L17" i="9" s="1"/>
  <c r="K16" i="9"/>
  <c r="L16" i="9" s="1"/>
  <c r="K19" i="9"/>
  <c r="L19" i="9" s="1"/>
  <c r="K18" i="9"/>
  <c r="L18" i="9" s="1"/>
  <c r="K26" i="9"/>
  <c r="L26" i="9" s="1"/>
  <c r="K28" i="9"/>
  <c r="L28" i="9" s="1"/>
  <c r="K27" i="9"/>
  <c r="L27" i="9" s="1"/>
  <c r="K15" i="9"/>
  <c r="L15" i="9" s="1"/>
  <c r="K25" i="9"/>
  <c r="L25" i="9" s="1"/>
  <c r="L35" i="8"/>
  <c r="M35" i="8" s="1"/>
  <c r="L34" i="6"/>
  <c r="M34" i="6" s="1"/>
  <c r="K6" i="7"/>
  <c r="L6" i="7" s="1"/>
  <c r="K7" i="7"/>
  <c r="L7" i="7" s="1"/>
  <c r="K5" i="7"/>
  <c r="L5" i="7" s="1"/>
  <c r="K10" i="7"/>
  <c r="L10" i="7" s="1"/>
  <c r="K12" i="7"/>
  <c r="L12" i="7" s="1"/>
  <c r="K13" i="7"/>
  <c r="L13" i="7" s="1"/>
  <c r="K8" i="7"/>
  <c r="L8" i="7" s="1"/>
  <c r="K14" i="7"/>
  <c r="L14" i="7" s="1"/>
  <c r="K9" i="7"/>
  <c r="L9" i="7" s="1"/>
  <c r="K11" i="7"/>
  <c r="L11" i="7" s="1"/>
  <c r="L36" i="7"/>
  <c r="M36" i="7" s="1"/>
  <c r="K18" i="8"/>
  <c r="L18" i="8" s="1"/>
  <c r="K19" i="8"/>
  <c r="L19" i="8" s="1"/>
  <c r="K17" i="8"/>
  <c r="L17" i="8" s="1"/>
  <c r="K16" i="8"/>
  <c r="L16" i="8" s="1"/>
  <c r="K26" i="8"/>
  <c r="L26" i="8" s="1"/>
  <c r="K27" i="8"/>
  <c r="L27" i="8" s="1"/>
  <c r="K28" i="8"/>
  <c r="L28" i="8" s="1"/>
  <c r="K25" i="8"/>
  <c r="L25" i="8" s="1"/>
  <c r="K15" i="8"/>
  <c r="L15" i="8" s="1"/>
  <c r="K33" i="8"/>
  <c r="J37" i="8"/>
  <c r="K7" i="6"/>
  <c r="L7" i="6" s="1"/>
  <c r="K5" i="6"/>
  <c r="L5" i="6" s="1"/>
  <c r="K13" i="6"/>
  <c r="L13" i="6" s="1"/>
  <c r="K8" i="6"/>
  <c r="L8" i="6" s="1"/>
  <c r="K12" i="6"/>
  <c r="L12" i="6" s="1"/>
  <c r="K10" i="6"/>
  <c r="L10" i="6" s="1"/>
  <c r="K11" i="6"/>
  <c r="L11" i="6" s="1"/>
  <c r="K14" i="6"/>
  <c r="L14" i="6" s="1"/>
  <c r="K6" i="6"/>
  <c r="L6" i="6" s="1"/>
  <c r="K9" i="6"/>
  <c r="L9" i="6" s="1"/>
  <c r="L35" i="11"/>
  <c r="M35" i="11" s="1"/>
  <c r="I36" i="2"/>
  <c r="I34" i="2"/>
  <c r="L36" i="11"/>
  <c r="M36" i="11" s="1"/>
  <c r="K33" i="11"/>
  <c r="J37" i="11"/>
  <c r="K16" i="11"/>
  <c r="L16" i="11" s="1"/>
  <c r="K15" i="11"/>
  <c r="L15" i="11" s="1"/>
  <c r="K19" i="11"/>
  <c r="L19" i="11" s="1"/>
  <c r="K18" i="11"/>
  <c r="L18" i="11" s="1"/>
  <c r="I35" i="2"/>
  <c r="G37" i="2"/>
  <c r="H37" i="2"/>
  <c r="F37" i="2"/>
  <c r="I33" i="2"/>
  <c r="I37" i="2"/>
  <c r="H29" i="2"/>
  <c r="J7" i="2"/>
  <c r="J8" i="2"/>
  <c r="J9" i="2"/>
  <c r="J11" i="2"/>
  <c r="J10" i="2"/>
  <c r="J12" i="2"/>
  <c r="J13" i="2"/>
  <c r="J14" i="2"/>
  <c r="J15" i="2"/>
  <c r="J16" i="2"/>
  <c r="J17" i="2"/>
  <c r="J18" i="2"/>
  <c r="J20" i="2"/>
  <c r="J19" i="2"/>
  <c r="J21" i="2"/>
  <c r="J22" i="2"/>
  <c r="J23" i="2"/>
  <c r="J24" i="2"/>
  <c r="J25" i="2"/>
  <c r="J26" i="2"/>
  <c r="J27" i="2"/>
  <c r="J28" i="2"/>
  <c r="J5" i="2"/>
  <c r="M18" i="3"/>
  <c r="O19" i="3"/>
  <c r="V19" i="3"/>
  <c r="M19" i="3"/>
  <c r="V17" i="3"/>
  <c r="W18" i="3"/>
  <c r="U17" i="3"/>
  <c r="R17" i="3"/>
  <c r="U19" i="3"/>
  <c r="P17" i="3"/>
  <c r="P19" i="3"/>
  <c r="Q17" i="3"/>
  <c r="L18" i="3"/>
  <c r="S19" i="3"/>
  <c r="L19" i="3"/>
  <c r="X18" i="3"/>
  <c r="U18" i="3"/>
  <c r="T17" i="3"/>
  <c r="S17" i="3"/>
  <c r="R19" i="3"/>
  <c r="Q19" i="3"/>
  <c r="T19" i="3"/>
  <c r="M17" i="3"/>
  <c r="L35" i="7" l="1"/>
  <c r="M35" i="7" s="1"/>
  <c r="K29" i="23"/>
  <c r="L5" i="23"/>
  <c r="K29" i="22"/>
  <c r="L5" i="22"/>
  <c r="K29" i="21"/>
  <c r="L5" i="21"/>
  <c r="K29" i="20"/>
  <c r="L5" i="20"/>
  <c r="K29" i="19"/>
  <c r="L5" i="19"/>
  <c r="L29" i="18"/>
  <c r="L33" i="18"/>
  <c r="L29" i="16"/>
  <c r="L33" i="16"/>
  <c r="K29" i="15"/>
  <c r="L5" i="15"/>
  <c r="L37" i="12"/>
  <c r="M37" i="12" s="1"/>
  <c r="M33" i="12"/>
  <c r="L36" i="8"/>
  <c r="M36" i="8" s="1"/>
  <c r="L34" i="13"/>
  <c r="M34" i="13" s="1"/>
  <c r="L36" i="13"/>
  <c r="M36" i="13" s="1"/>
  <c r="K12" i="13"/>
  <c r="L12" i="13" s="1"/>
  <c r="K8" i="13"/>
  <c r="L8" i="13" s="1"/>
  <c r="K9" i="13"/>
  <c r="L9" i="13" s="1"/>
  <c r="K14" i="13"/>
  <c r="L14" i="13" s="1"/>
  <c r="K13" i="13"/>
  <c r="L13" i="13" s="1"/>
  <c r="K7" i="13"/>
  <c r="L7" i="13" s="1"/>
  <c r="K11" i="13"/>
  <c r="L11" i="13" s="1"/>
  <c r="K10" i="13"/>
  <c r="L10" i="13" s="1"/>
  <c r="K6" i="13"/>
  <c r="L6" i="13" s="1"/>
  <c r="K5" i="13"/>
  <c r="L5" i="13" s="1"/>
  <c r="L34" i="9"/>
  <c r="M34" i="9" s="1"/>
  <c r="L36" i="9"/>
  <c r="M36" i="9" s="1"/>
  <c r="K9" i="9"/>
  <c r="L9" i="9" s="1"/>
  <c r="K13" i="9"/>
  <c r="L13" i="9" s="1"/>
  <c r="K7" i="9"/>
  <c r="L7" i="9" s="1"/>
  <c r="K11" i="9"/>
  <c r="L11" i="9" s="1"/>
  <c r="K12" i="9"/>
  <c r="L12" i="9" s="1"/>
  <c r="K8" i="9"/>
  <c r="L8" i="9" s="1"/>
  <c r="K14" i="9"/>
  <c r="L14" i="9" s="1"/>
  <c r="K6" i="9"/>
  <c r="L6" i="9" s="1"/>
  <c r="K10" i="9"/>
  <c r="L10" i="9" s="1"/>
  <c r="K5" i="9"/>
  <c r="L5" i="9" s="1"/>
  <c r="K29" i="7"/>
  <c r="K9" i="8"/>
  <c r="L9" i="8" s="1"/>
  <c r="K8" i="8"/>
  <c r="L8" i="8" s="1"/>
  <c r="K13" i="8"/>
  <c r="L13" i="8" s="1"/>
  <c r="K11" i="8"/>
  <c r="L11" i="8" s="1"/>
  <c r="K10" i="8"/>
  <c r="L10" i="8" s="1"/>
  <c r="K12" i="8"/>
  <c r="L12" i="8" s="1"/>
  <c r="K14" i="8"/>
  <c r="L14" i="8" s="1"/>
  <c r="K6" i="8"/>
  <c r="L6" i="8" s="1"/>
  <c r="K7" i="8"/>
  <c r="L7" i="8" s="1"/>
  <c r="K5" i="8"/>
  <c r="L5" i="8" s="1"/>
  <c r="L34" i="8"/>
  <c r="M34" i="8" s="1"/>
  <c r="K29" i="6"/>
  <c r="J35" i="2"/>
  <c r="K35" i="2" s="1"/>
  <c r="L34" i="11"/>
  <c r="M34" i="11" s="1"/>
  <c r="K13" i="11"/>
  <c r="L13" i="11" s="1"/>
  <c r="K7" i="11"/>
  <c r="L7" i="11" s="1"/>
  <c r="K11" i="11"/>
  <c r="L11" i="11" s="1"/>
  <c r="K10" i="11"/>
  <c r="L10" i="11" s="1"/>
  <c r="K8" i="11"/>
  <c r="L8" i="11" s="1"/>
  <c r="K14" i="11"/>
  <c r="L14" i="11" s="1"/>
  <c r="K6" i="11"/>
  <c r="L6" i="11" s="1"/>
  <c r="K9" i="11"/>
  <c r="L9" i="11" s="1"/>
  <c r="K12" i="11"/>
  <c r="L12" i="11" s="1"/>
  <c r="K5" i="11"/>
  <c r="L5" i="11" s="1"/>
  <c r="J34" i="2"/>
  <c r="K34" i="2" s="1"/>
  <c r="J36" i="2"/>
  <c r="K36" i="2" s="1"/>
  <c r="J29" i="2"/>
  <c r="J33" i="2"/>
  <c r="K33" i="2" s="1"/>
  <c r="V18" i="3"/>
  <c r="W19" i="3"/>
  <c r="X19" i="3"/>
  <c r="L17" i="3"/>
  <c r="X17" i="3"/>
  <c r="W17" i="3"/>
  <c r="L29" i="23" l="1"/>
  <c r="L33" i="23"/>
  <c r="L29" i="22"/>
  <c r="L33" i="22"/>
  <c r="L29" i="21"/>
  <c r="L33" i="21"/>
  <c r="L29" i="20"/>
  <c r="L33" i="20"/>
  <c r="L29" i="19"/>
  <c r="L33" i="19"/>
  <c r="M33" i="18"/>
  <c r="L37" i="18"/>
  <c r="M37" i="18" s="1"/>
  <c r="M33" i="16"/>
  <c r="L37" i="16"/>
  <c r="M37" i="16" s="1"/>
  <c r="L33" i="15"/>
  <c r="L29" i="15"/>
  <c r="K29" i="13"/>
  <c r="K29" i="9"/>
  <c r="L33" i="7"/>
  <c r="L29" i="7"/>
  <c r="K29" i="8"/>
  <c r="L33" i="6"/>
  <c r="L29" i="6"/>
  <c r="K29" i="11"/>
  <c r="J37" i="2"/>
  <c r="K17" i="2"/>
  <c r="L17" i="2" s="1"/>
  <c r="K18" i="2"/>
  <c r="L18" i="2" s="1"/>
  <c r="K22" i="2"/>
  <c r="L22" i="2" s="1"/>
  <c r="K16" i="2"/>
  <c r="L16" i="2" s="1"/>
  <c r="K19" i="2"/>
  <c r="L19" i="2" s="1"/>
  <c r="K13" i="2"/>
  <c r="L13" i="2" s="1"/>
  <c r="K20" i="2"/>
  <c r="L20" i="2" s="1"/>
  <c r="K14" i="2"/>
  <c r="L14" i="2" s="1"/>
  <c r="K21" i="2"/>
  <c r="L21" i="2" s="1"/>
  <c r="K15" i="2"/>
  <c r="L15" i="2" s="1"/>
  <c r="K28" i="2"/>
  <c r="L28" i="2" s="1"/>
  <c r="K27" i="2"/>
  <c r="L27" i="2" s="1"/>
  <c r="K23" i="2"/>
  <c r="L23" i="2" s="1"/>
  <c r="K25" i="2"/>
  <c r="L25" i="2" s="1"/>
  <c r="K26" i="2"/>
  <c r="L26" i="2" s="1"/>
  <c r="K24" i="2"/>
  <c r="L24" i="2" s="1"/>
  <c r="O20" i="3"/>
  <c r="N16" i="3"/>
  <c r="O16" i="3"/>
  <c r="N20" i="3"/>
  <c r="M33" i="23" l="1"/>
  <c r="L37" i="23"/>
  <c r="M37" i="23" s="1"/>
  <c r="M33" i="22"/>
  <c r="L37" i="22"/>
  <c r="M37" i="22" s="1"/>
  <c r="M33" i="21"/>
  <c r="L37" i="21"/>
  <c r="M37" i="21" s="1"/>
  <c r="M33" i="20"/>
  <c r="L37" i="20"/>
  <c r="M37" i="20" s="1"/>
  <c r="M33" i="19"/>
  <c r="L37" i="19"/>
  <c r="M37" i="19" s="1"/>
  <c r="L37" i="15"/>
  <c r="M37" i="15" s="1"/>
  <c r="M33" i="15"/>
  <c r="L33" i="13"/>
  <c r="L29" i="13"/>
  <c r="L33" i="9"/>
  <c r="L29" i="9"/>
  <c r="M33" i="7"/>
  <c r="L37" i="7"/>
  <c r="M37" i="7" s="1"/>
  <c r="L33" i="8"/>
  <c r="L29" i="8"/>
  <c r="L37" i="6"/>
  <c r="M37" i="6" s="1"/>
  <c r="M33" i="6"/>
  <c r="L36" i="2"/>
  <c r="L34" i="2"/>
  <c r="L33" i="11"/>
  <c r="L29" i="11"/>
  <c r="L35" i="2"/>
  <c r="K11" i="2"/>
  <c r="L11" i="2" s="1"/>
  <c r="K12" i="2"/>
  <c r="L12" i="2" s="1"/>
  <c r="K8" i="2"/>
  <c r="L8" i="2" s="1"/>
  <c r="K6" i="2"/>
  <c r="L6" i="2" s="1"/>
  <c r="K7" i="2"/>
  <c r="L7" i="2" s="1"/>
  <c r="K9" i="2"/>
  <c r="L9" i="2" s="1"/>
  <c r="K10" i="2"/>
  <c r="L10" i="2" s="1"/>
  <c r="K5" i="2"/>
  <c r="L5" i="2" s="1"/>
  <c r="U16" i="3"/>
  <c r="M16" i="3"/>
  <c r="T20" i="3"/>
  <c r="S20" i="3"/>
  <c r="M20" i="3"/>
  <c r="T16" i="3"/>
  <c r="Q20" i="3"/>
  <c r="P16" i="3"/>
  <c r="S16" i="3"/>
  <c r="V20" i="3"/>
  <c r="P20" i="3"/>
  <c r="U20" i="3"/>
  <c r="Q16" i="3"/>
  <c r="V16" i="3"/>
  <c r="R20" i="3"/>
  <c r="R16" i="3"/>
  <c r="M35" i="2" l="1"/>
  <c r="M36" i="2"/>
  <c r="M34" i="2"/>
  <c r="L37" i="13"/>
  <c r="M37" i="13" s="1"/>
  <c r="M33" i="13"/>
  <c r="L37" i="9"/>
  <c r="M37" i="9" s="1"/>
  <c r="M33" i="9"/>
  <c r="L37" i="8"/>
  <c r="M37" i="8" s="1"/>
  <c r="M33" i="8"/>
  <c r="M33" i="11"/>
  <c r="L37" i="11"/>
  <c r="M37" i="11" s="1"/>
  <c r="L20" i="3"/>
  <c r="K19" i="3"/>
  <c r="W20" i="3"/>
  <c r="W16" i="3"/>
  <c r="K17" i="3"/>
  <c r="X16" i="3"/>
  <c r="L16" i="3"/>
  <c r="X20" i="3"/>
  <c r="K18" i="3"/>
  <c r="K29" i="2" l="1"/>
  <c r="L33" i="2" l="1"/>
  <c r="L29" i="2"/>
  <c r="L37" i="2" l="1"/>
  <c r="M37" i="2" s="1"/>
  <c r="M33" i="2"/>
  <c r="K20" i="3"/>
  <c r="K1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37B8F7-6980-4C44-90B2-9A27D1AE3EAC}" keepAlive="1" name="Query - geaggregeerde_vloot_2025_NOX_v2" description="Connection to the 'geaggregeerde_vloot_2025_NOX_v2' query in the workbook." type="5" refreshedVersion="0" background="1">
    <dbPr connection="Provider=Microsoft.Mashup.OleDb.1;Data Source=$Workbook$;Location=geaggregeerde_vloot_2025_NOX_v2;Extended Properties=&quot;&quot;" command="SELECT * FROM [geaggregeerde_vloot_2025_NOX_v2]"/>
  </connection>
  <connection id="2" xr16:uid="{87CBDAE5-EEAF-4EDF-B9AA-B13C6417699D}" keepAlive="1" name="Query - geaggregeerde_vloot_2025_NOX_v2 (2)" description="Connection to the 'geaggregeerde_vloot_2025_NOX_v2 (2)' query in the workbook." type="5" refreshedVersion="8" background="1" saveData="1">
    <dbPr connection="Provider=Microsoft.Mashup.OleDb.1;Data Source=$Workbook$;Location=&quot;geaggregeerde_vloot_2025_NOX_v2 (2)&quot;;Extended Properties=&quot;&quot;" command="SELECT * FROM [geaggregeerde_vloot_2025_NOX_v2 (2)]"/>
  </connection>
  <connection id="3" xr16:uid="{9A61F2CE-9BDA-4F04-8C9E-A35139BCA092}" keepAlive="1" name="Query - geaggregeerde_vloot_2025_NOX_v2 (3)" description="Connection to the 'geaggregeerde_vloot_2025_NOX_v2 (3)' query in the workbook." type="5" refreshedVersion="8" background="1" saveData="1">
    <dbPr connection="Provider=Microsoft.Mashup.OleDb.1;Data Source=$Workbook$;Location=&quot;geaggregeerde_vloot_2025_NOX_v2 (3)&quot;;Extended Properties=&quot;&quot;" command="SELECT * FROM [geaggregeerde_vloot_2025_NOX_v2 (3)]"/>
  </connection>
</connections>
</file>

<file path=xl/sharedStrings.xml><?xml version="1.0" encoding="utf-8"?>
<sst xmlns="http://schemas.openxmlformats.org/spreadsheetml/2006/main" count="2562" uniqueCount="82">
  <si>
    <r>
      <t>Configuratie van een Lage Emissie Zone en impact op NO</t>
    </r>
    <r>
      <rPr>
        <b/>
        <vertAlign val="subscript"/>
        <sz val="16"/>
        <color theme="1"/>
        <rFont val="Calibri"/>
        <family val="2"/>
        <scheme val="minor"/>
      </rPr>
      <t>x</t>
    </r>
    <r>
      <rPr>
        <b/>
        <sz val="16"/>
        <color theme="1"/>
        <rFont val="Calibri"/>
        <family val="2"/>
        <scheme val="minor"/>
      </rPr>
      <t xml:space="preserve"> en PM</t>
    </r>
    <r>
      <rPr>
        <b/>
        <vertAlign val="subscript"/>
        <sz val="16"/>
        <color theme="1"/>
        <rFont val="Calibri"/>
        <family val="2"/>
        <scheme val="minor"/>
      </rPr>
      <t>2.5</t>
    </r>
    <r>
      <rPr>
        <b/>
        <sz val="16"/>
        <color theme="1"/>
        <rFont val="Calibri"/>
        <family val="2"/>
        <scheme val="minor"/>
      </rPr>
      <t xml:space="preserve"> emissies per voertuigcategorie</t>
    </r>
  </si>
  <si>
    <t>Handleiding</t>
  </si>
  <si>
    <t>1)</t>
  </si>
  <si>
    <t>Vul de blauwe cellen in kolom 'Toegelaten' (F14:F39) in: 
- 0 voor de niet toegelaten  types of
- 1 voor toegelaten types. 
Binnen iedere categorie worden de voertuigkilometers en emissies van de toegelaten voertuigtypes herschaald zodat the aantal voertuigkilometers binnen de categorie gelijk blijft.</t>
  </si>
  <si>
    <t>2)</t>
  </si>
  <si>
    <t>Lees de emissieverhouding tussen LEZ- en basisvloot af voor combinaties van polluent en jaar in de groene cellen. Deze verhoudingen kunnen als schaalfactor in CAR-Vlaanderen gebruikt worden in het getoonde invoervenster.</t>
  </si>
  <si>
    <t>3)</t>
  </si>
  <si>
    <t>Meer informatie over aantallen, voertuigkilometers en emissies is te vinden in de tabbladen &lt;jaar&gt;_&lt;polluent&gt;. Daar gebeurt ook de berekening.</t>
  </si>
  <si>
    <t>INVOER: toegelaten voertuigen in LEZ</t>
  </si>
  <si>
    <t>RESULTAAT: schaalfactoren voor CAR-Vlaanderen</t>
  </si>
  <si>
    <t>CATEGORIE</t>
  </si>
  <si>
    <t>BRANDSTOF</t>
  </si>
  <si>
    <t>EURONORM</t>
  </si>
  <si>
    <t>Toegelaten</t>
  </si>
  <si>
    <t>Emissieverhouding Alternatieve-Vloot/Basis-Vloot</t>
  </si>
  <si>
    <t>LICHTE VOERTUIGEN</t>
  </si>
  <si>
    <t>BENZINE</t>
  </si>
  <si>
    <t>Pre-EURO 5</t>
  </si>
  <si>
    <t>Polluent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</si>
  <si>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</si>
  <si>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</si>
  <si>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EURO 5</t>
  </si>
  <si>
    <t>Jaar</t>
  </si>
  <si>
    <t>EURO 6</t>
  </si>
  <si>
    <t>DIESEL</t>
  </si>
  <si>
    <t>LICHTE VRACHTWAGENS</t>
  </si>
  <si>
    <t>ZWARE VRACHTWAGENS</t>
  </si>
  <si>
    <t>BUSSEN</t>
  </si>
  <si>
    <t>EURO 6DT</t>
  </si>
  <si>
    <t>HELE VLOOT</t>
  </si>
  <si>
    <t>EURO 6D</t>
  </si>
  <si>
    <t>ANDERE</t>
  </si>
  <si>
    <t>ALLE</t>
  </si>
  <si>
    <t>ELEKTRISCH</t>
  </si>
  <si>
    <t>Invoervenster CAR</t>
  </si>
  <si>
    <t>Pre EURO 6</t>
  </si>
  <si>
    <t>CNG</t>
  </si>
  <si>
    <t>Vlootsamenstelling volgens het Vlaams regelgevend kader voor Lage Emissiezones</t>
  </si>
  <si>
    <t>Kopieer de gewenste kolom (blauwe cellen) uit dit tablad naar de kolom 'toegelaten' in tab-blad 'vlootsamenstelling'.</t>
  </si>
  <si>
    <t xml:space="preserve">bron: https://www.vmm.be/lucht/evolutie-luchtkwaliteit/lage-emissiezone/regelgevend-kader/criteria-lage-emissiezones-op-basis-van-euronormen#section-0 </t>
  </si>
  <si>
    <t>tot 31/12/25</t>
  </si>
  <si>
    <t>1/1/26 - 31/12/27</t>
  </si>
  <si>
    <t>1/1/28 - 31/12/30</t>
  </si>
  <si>
    <t>1/1/31 - 31/12/34</t>
  </si>
  <si>
    <t>vanaf 1/1/35</t>
  </si>
  <si>
    <t xml:space="preserve">NOx emissiereducties in 2025 </t>
  </si>
  <si>
    <t>road_type</t>
  </si>
  <si>
    <t>pollutant</t>
  </si>
  <si>
    <t>vehicle_count</t>
  </si>
  <si>
    <t>emission</t>
  </si>
  <si>
    <t>vkm</t>
  </si>
  <si>
    <t>vkm (toegelaten)</t>
  </si>
  <si>
    <t>vkm (herschaald)</t>
  </si>
  <si>
    <t>emission (herschaald)</t>
  </si>
  <si>
    <t>U</t>
  </si>
  <si>
    <t>NOX</t>
  </si>
  <si>
    <t>TOTAAL</t>
  </si>
  <si>
    <t>Geaggregeerde data per voertuigcategorie</t>
  </si>
  <si>
    <t>aantal</t>
  </si>
  <si>
    <t>emissies</t>
  </si>
  <si>
    <t>toegelaten</t>
  </si>
  <si>
    <t>vkm toegelaten</t>
  </si>
  <si>
    <t>vkm schaalfactor</t>
  </si>
  <si>
    <t>emissies herschaald</t>
  </si>
  <si>
    <t>emissieverhouding</t>
  </si>
  <si>
    <t xml:space="preserve">PM2.5 emissiereducties in 2025 </t>
  </si>
  <si>
    <t>PM2.5</t>
  </si>
  <si>
    <t xml:space="preserve">NOx emissiereducties in 2026 </t>
  </si>
  <si>
    <t>PM2.5 emissiereducties in 2026</t>
  </si>
  <si>
    <t xml:space="preserve">NOx emissiereducties in 2027 </t>
  </si>
  <si>
    <t>PM2.5 emissiereducties in 2027</t>
  </si>
  <si>
    <t>NOx emissiereducties in 2028</t>
  </si>
  <si>
    <t>PM2.5 emissiereducties in 2028</t>
  </si>
  <si>
    <t>NOx emissiereducties in 2029</t>
  </si>
  <si>
    <t>PM2.5 emissiereducties in 2029</t>
  </si>
  <si>
    <t xml:space="preserve">NOx emissiereducties in 2030 </t>
  </si>
  <si>
    <t>PM2.5 emissiereducties in 2030</t>
  </si>
  <si>
    <t>NOx emissiereducties in 2035</t>
  </si>
  <si>
    <t>DSL niet meer toegalten in LEZ</t>
  </si>
  <si>
    <t xml:space="preserve">PM2.5 emissiereducties in 2035 </t>
  </si>
  <si>
    <t xml:space="preserve">NOx emissiereducties in 2040 </t>
  </si>
  <si>
    <t xml:space="preserve">PM2.5 emissiereducties in 2040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</si>
</sst>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_-* #,##0.000_-;\-* #,##0.000_-;_-* &quot;-&quot;??_-;_-@_-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2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7" borderId="0" applyNumberFormat="0" applyBorder="0" applyAlignment="0" applyProtection="0"/>
  </cellStyleXfs>
  <cellXfs count="91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1" fontId="0" fillId="0" borderId="0" xfId="0" applyNumberFormat="1" applyAlignment="1">
      <alignment horizontal="right"/>
    </xf>
    <xf numFmtId="1" fontId="0" fillId="0" borderId="11" xfId="0" applyNumberFormat="1" applyBorder="1" applyAlignment="1">
      <alignment horizontal="right"/>
    </xf>
    <xf numFmtId="9" fontId="0" fillId="0" borderId="0" xfId="1" applyFont="1"/>
    <xf numFmtId="0" fontId="0" fillId="0" borderId="0" xfId="0" applyAlignment="1">
      <alignment horizontal="left" vertical="top" wrapText="1"/>
    </xf>
    <xf numFmtId="0" fontId="3" fillId="3" borderId="0" xfId="0" applyFont="1" applyFill="1"/>
    <xf numFmtId="0" fontId="1" fillId="0" borderId="1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165" fontId="0" fillId="0" borderId="0" xfId="0" applyNumberFormat="1"/>
    <xf numFmtId="0" fontId="6" fillId="2" borderId="0" xfId="0" applyFont="1" applyFill="1"/>
    <xf numFmtId="0" fontId="0" fillId="0" borderId="0" xfId="0" applyAlignment="1">
      <alignment horizontal="left" vertical="top"/>
    </xf>
    <xf numFmtId="0" fontId="4" fillId="4" borderId="0" xfId="3" applyFont="1"/>
    <xf numFmtId="0" fontId="5" fillId="4" borderId="0" xfId="3"/>
    <xf numFmtId="0" fontId="4" fillId="6" borderId="0" xfId="5" applyFont="1"/>
    <xf numFmtId="0" fontId="5" fillId="6" borderId="0" xfId="5"/>
    <xf numFmtId="0" fontId="5" fillId="6" borderId="0" xfId="5" applyBorder="1"/>
    <xf numFmtId="0" fontId="2" fillId="5" borderId="13" xfId="4" applyBorder="1"/>
    <xf numFmtId="0" fontId="1" fillId="0" borderId="16" xfId="0" applyFont="1" applyBorder="1"/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6" fontId="0" fillId="0" borderId="11" xfId="2" applyNumberFormat="1" applyFont="1" applyBorder="1"/>
    <xf numFmtId="0" fontId="2" fillId="5" borderId="14" xfId="4" applyBorder="1"/>
    <xf numFmtId="0" fontId="2" fillId="5" borderId="15" xfId="4" applyBorder="1"/>
    <xf numFmtId="0" fontId="2" fillId="5" borderId="0" xfId="4" applyBorder="1"/>
    <xf numFmtId="0" fontId="2" fillId="5" borderId="8" xfId="4" applyBorder="1"/>
    <xf numFmtId="0" fontId="2" fillId="5" borderId="3" xfId="4" applyBorder="1"/>
    <xf numFmtId="167" fontId="0" fillId="0" borderId="0" xfId="2" applyNumberFormat="1" applyFont="1" applyBorder="1"/>
    <xf numFmtId="167" fontId="0" fillId="0" borderId="8" xfId="2" applyNumberFormat="1" applyFont="1" applyBorder="1"/>
    <xf numFmtId="167" fontId="0" fillId="0" borderId="0" xfId="2" applyNumberFormat="1" applyFont="1"/>
    <xf numFmtId="167" fontId="0" fillId="0" borderId="3" xfId="2" applyNumberFormat="1" applyFont="1" applyBorder="1"/>
    <xf numFmtId="167" fontId="0" fillId="0" borderId="6" xfId="2" applyNumberFormat="1" applyFont="1" applyBorder="1"/>
    <xf numFmtId="167" fontId="0" fillId="0" borderId="9" xfId="2" applyNumberFormat="1" applyFont="1" applyBorder="1"/>
    <xf numFmtId="167" fontId="0" fillId="0" borderId="5" xfId="2" applyNumberFormat="1" applyFont="1" applyBorder="1"/>
    <xf numFmtId="167" fontId="0" fillId="0" borderId="11" xfId="2" applyNumberFormat="1" applyFont="1" applyFill="1" applyBorder="1" applyAlignment="1">
      <alignment horizontal="right"/>
    </xf>
    <xf numFmtId="167" fontId="0" fillId="0" borderId="10" xfId="2" applyNumberFormat="1" applyFont="1" applyFill="1" applyBorder="1" applyAlignment="1">
      <alignment horizontal="right"/>
    </xf>
    <xf numFmtId="166" fontId="2" fillId="7" borderId="13" xfId="2" applyNumberFormat="1" applyFill="1" applyBorder="1"/>
    <xf numFmtId="166" fontId="0" fillId="0" borderId="0" xfId="2" applyNumberFormat="1" applyFont="1" applyBorder="1"/>
    <xf numFmtId="167" fontId="0" fillId="0" borderId="2" xfId="2" applyNumberFormat="1" applyFont="1" applyBorder="1"/>
    <xf numFmtId="166" fontId="2" fillId="7" borderId="1" xfId="2" applyNumberFormat="1" applyFill="1" applyBorder="1"/>
    <xf numFmtId="167" fontId="0" fillId="0" borderId="10" xfId="2" applyNumberFormat="1" applyFont="1" applyBorder="1"/>
    <xf numFmtId="167" fontId="0" fillId="0" borderId="12" xfId="2" applyNumberFormat="1" applyFont="1" applyBorder="1"/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1" fillId="0" borderId="2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6" fontId="2" fillId="7" borderId="27" xfId="6" applyNumberFormat="1" applyBorder="1"/>
    <xf numFmtId="166" fontId="2" fillId="7" borderId="28" xfId="6" applyNumberFormat="1" applyBorder="1"/>
    <xf numFmtId="166" fontId="2" fillId="7" borderId="18" xfId="6" applyNumberFormat="1" applyBorder="1"/>
    <xf numFmtId="166" fontId="2" fillId="7" borderId="19" xfId="6" applyNumberFormat="1" applyBorder="1"/>
    <xf numFmtId="166" fontId="2" fillId="7" borderId="29" xfId="6" applyNumberFormat="1" applyBorder="1"/>
    <xf numFmtId="166" fontId="2" fillId="7" borderId="30" xfId="6" applyNumberFormat="1" applyBorder="1"/>
    <xf numFmtId="166" fontId="2" fillId="7" borderId="31" xfId="6" applyNumberFormat="1" applyBorder="1"/>
    <xf numFmtId="166" fontId="2" fillId="7" borderId="32" xfId="6" applyNumberFormat="1" applyBorder="1"/>
    <xf numFmtId="166" fontId="2" fillId="7" borderId="33" xfId="6" applyNumberFormat="1" applyBorder="1"/>
    <xf numFmtId="166" fontId="2" fillId="7" borderId="34" xfId="6" applyNumberFormat="1" applyBorder="1"/>
    <xf numFmtId="166" fontId="2" fillId="7" borderId="35" xfId="6" applyNumberFormat="1" applyBorder="1"/>
    <xf numFmtId="166" fontId="2" fillId="7" borderId="36" xfId="6" applyNumberFormat="1" applyBorder="1"/>
    <xf numFmtId="0" fontId="5" fillId="0" borderId="0" xfId="3" applyFill="1"/>
    <xf numFmtId="0" fontId="1" fillId="0" borderId="14" xfId="0" applyFont="1" applyBorder="1"/>
    <xf numFmtId="167" fontId="0" fillId="0" borderId="13" xfId="2" applyNumberFormat="1" applyFont="1" applyBorder="1"/>
    <xf numFmtId="167" fontId="0" fillId="0" borderId="15" xfId="2" applyNumberFormat="1" applyFont="1" applyBorder="1"/>
    <xf numFmtId="167" fontId="0" fillId="0" borderId="14" xfId="2" applyNumberFormat="1" applyFont="1" applyBorder="1"/>
    <xf numFmtId="167" fontId="0" fillId="0" borderId="1" xfId="2" applyNumberFormat="1" applyFont="1" applyBorder="1"/>
    <xf numFmtId="0" fontId="0" fillId="8" borderId="0" xfId="0" applyFill="1"/>
    <xf numFmtId="0" fontId="0" fillId="0" borderId="0" xfId="0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7">
    <cellStyle name="20% - Accent5" xfId="4" builtinId="46"/>
    <cellStyle name="20% - Accent6" xfId="6" builtinId="50"/>
    <cellStyle name="Accent5" xfId="3" builtinId="45"/>
    <cellStyle name="Accent6" xfId="5" builtinId="49"/>
    <cellStyle name="Komma" xfId="2" builtinId="3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23</xdr:row>
      <xdr:rowOff>85725</xdr:rowOff>
    </xdr:from>
    <xdr:to>
      <xdr:col>14</xdr:col>
      <xdr:colOff>57150</xdr:colOff>
      <xdr:row>33</xdr:row>
      <xdr:rowOff>169545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1988F6B-08D3-475F-B3A9-EF44ECE922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316"/>
        <a:stretch/>
      </xdr:blipFill>
      <xdr:spPr>
        <a:xfrm>
          <a:off x="6791325" y="5210175"/>
          <a:ext cx="4324350" cy="19164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3608-BEBC-44EF-8D17-47AD5CFE41A7}">
  <sheetPr>
    <tabColor theme="8"/>
  </sheetPr>
  <dimension ref="B2:Y40"/>
  <sheetViews>
    <sheetView showGridLines="0" tabSelected="1" zoomScale="80" zoomScaleNormal="80" workbookViewId="0">
      <selection activeCell="F28" sqref="F28"/>
    </sheetView>
  </sheetViews>
  <sheetFormatPr defaultRowHeight="15" outlineLevelRow="1" x14ac:dyDescent="0.25"/>
  <cols>
    <col min="1" max="2" width="3.85546875" customWidth="1"/>
    <col min="3" max="3" width="25" customWidth="1"/>
    <col min="4" max="5" width="21" customWidth="1"/>
    <col min="6" max="6" width="12.140625" customWidth="1"/>
    <col min="7" max="9" width="3.85546875" customWidth="1"/>
    <col min="10" max="10" width="24.5703125" customWidth="1"/>
    <col min="11" max="12" width="9.5703125" bestFit="1" customWidth="1"/>
    <col min="13" max="20" width="9.5703125" customWidth="1"/>
    <col min="25" max="25" width="3.85546875" customWidth="1"/>
    <col min="27" max="29" width="9.140625" customWidth="1"/>
  </cols>
  <sheetData>
    <row r="2" spans="2:25" ht="24" x14ac:dyDescent="0.45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4" spans="2:25" x14ac:dyDescent="0.25">
      <c r="B4" s="2" t="s">
        <v>1</v>
      </c>
    </row>
    <row r="5" spans="2:25" ht="61.5" customHeight="1" outlineLevel="1" x14ac:dyDescent="0.25">
      <c r="B5" s="23" t="s">
        <v>2</v>
      </c>
      <c r="C5" s="87" t="s">
        <v>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6" spans="2:25" outlineLevel="1" x14ac:dyDescent="0.25">
      <c r="B6" s="23"/>
      <c r="C6" s="14"/>
      <c r="D6" s="14"/>
      <c r="E6" s="14"/>
      <c r="F6" s="14"/>
    </row>
    <row r="7" spans="2:25" ht="31.5" customHeight="1" outlineLevel="1" x14ac:dyDescent="0.25">
      <c r="B7" s="23" t="s">
        <v>4</v>
      </c>
      <c r="C7" s="87" t="s">
        <v>5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2:25" outlineLevel="1" x14ac:dyDescent="0.25">
      <c r="B8" s="2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2:25" outlineLevel="1" x14ac:dyDescent="0.25">
      <c r="B9" s="23" t="s">
        <v>6</v>
      </c>
      <c r="C9" s="87" t="s">
        <v>7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1" spans="2:25" x14ac:dyDescent="0.25">
      <c r="B11" s="24" t="s">
        <v>8</v>
      </c>
      <c r="C11" s="25"/>
      <c r="D11" s="25"/>
      <c r="E11" s="25"/>
      <c r="F11" s="25"/>
      <c r="G11" s="25"/>
      <c r="I11" s="26" t="s">
        <v>9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2:25" ht="15.75" thickBot="1" x14ac:dyDescent="0.3">
      <c r="B12" s="25"/>
      <c r="C12" s="25"/>
      <c r="D12" s="25"/>
      <c r="E12" s="25"/>
      <c r="F12" s="25"/>
      <c r="G12" s="25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2:25" ht="15.75" thickBot="1" x14ac:dyDescent="0.3">
      <c r="B13" s="25"/>
      <c r="C13" s="6" t="s">
        <v>10</v>
      </c>
      <c r="D13" s="7" t="s">
        <v>11</v>
      </c>
      <c r="E13" s="7" t="s">
        <v>12</v>
      </c>
      <c r="F13" s="10" t="s">
        <v>13</v>
      </c>
      <c r="G13" s="25"/>
      <c r="I13" s="27"/>
      <c r="J13" s="28" t="s">
        <v>14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2:25" ht="18" x14ac:dyDescent="0.35">
      <c r="B14" s="25"/>
      <c r="C14" s="8" t="s">
        <v>15</v>
      </c>
      <c r="D14" s="9" t="s">
        <v>16</v>
      </c>
      <c r="E14" s="9" t="s">
        <v>17</v>
      </c>
      <c r="F14" s="41">
        <v>1</v>
      </c>
      <c r="G14" s="25"/>
      <c r="I14" s="27"/>
      <c r="J14" s="30" t="s">
        <v>18</v>
      </c>
      <c r="K14" s="31" t="s">
        <v>19</v>
      </c>
      <c r="L14" s="32" t="s">
        <v>20</v>
      </c>
      <c r="M14" s="31" t="s">
        <v>19</v>
      </c>
      <c r="N14" s="32" t="s">
        <v>20</v>
      </c>
      <c r="O14" s="31" t="s">
        <v>19</v>
      </c>
      <c r="P14" s="32" t="s">
        <v>20</v>
      </c>
      <c r="Q14" s="31" t="s">
        <v>19</v>
      </c>
      <c r="R14" s="32" t="s">
        <v>20</v>
      </c>
      <c r="S14" s="31" t="s">
        <v>19</v>
      </c>
      <c r="T14" s="32" t="s">
        <v>20</v>
      </c>
      <c r="U14" s="31" t="s">
        <v>19</v>
      </c>
      <c r="V14" s="32" t="s">
        <v>20</v>
      </c>
      <c r="W14" s="31" t="s">
        <v>19</v>
      </c>
      <c r="X14" s="33" t="s">
        <v>20</v>
      </c>
      <c r="Y14" s="27"/>
    </row>
    <row r="15" spans="2:25" ht="15.75" thickBot="1" x14ac:dyDescent="0.3">
      <c r="B15" s="25"/>
      <c r="C15" s="3" t="s">
        <v>15</v>
      </c>
      <c r="D15" t="s">
        <v>16</v>
      </c>
      <c r="E15" t="s">
        <v>21</v>
      </c>
      <c r="F15" s="29">
        <v>1</v>
      </c>
      <c r="G15" s="25"/>
      <c r="I15" s="27"/>
      <c r="J15" s="34" t="s">
        <v>22</v>
      </c>
      <c r="K15" s="35">
        <v>2025</v>
      </c>
      <c r="L15" s="36">
        <v>2025</v>
      </c>
      <c r="M15" s="35">
        <v>2026</v>
      </c>
      <c r="N15" s="36">
        <v>2026</v>
      </c>
      <c r="O15" s="36">
        <v>2027</v>
      </c>
      <c r="P15" s="36">
        <v>2027</v>
      </c>
      <c r="Q15" s="36">
        <v>2028</v>
      </c>
      <c r="R15" s="36">
        <v>2028</v>
      </c>
      <c r="S15" s="36">
        <v>2029</v>
      </c>
      <c r="T15" s="36">
        <v>2029</v>
      </c>
      <c r="U15" s="36">
        <v>2030</v>
      </c>
      <c r="V15" s="36">
        <v>2030</v>
      </c>
      <c r="W15" s="36">
        <v>2035</v>
      </c>
      <c r="X15" s="37">
        <v>2035</v>
      </c>
      <c r="Y15" s="27"/>
    </row>
    <row r="16" spans="2:25" x14ac:dyDescent="0.25">
      <c r="B16" s="25"/>
      <c r="C16" s="3" t="s">
        <v>15</v>
      </c>
      <c r="D16" t="s">
        <v>16</v>
      </c>
      <c r="E16" t="s">
        <v>23</v>
      </c>
      <c r="F16" s="29">
        <v>1</v>
      </c>
      <c r="G16" s="25"/>
      <c r="I16" s="27"/>
      <c r="J16" s="38" t="s">
        <v>15</v>
      </c>
      <c r="K16" s="69">
        <f ca="1">INDEX(INDIRECT("'"&amp;K$15&amp;"_"&amp;K$14&amp;"'!$M$33:$M$37"),MATCH($J16,$J$16:$J$20,FALSE))</f>
        <v>1</v>
      </c>
      <c r="L16" s="70">
        <f t="shared" ref="L16:X20" ca="1" si="0">INDEX(INDIRECT("'"&amp;L$15&amp;"_"&amp;L$14&amp;"'!$M$33:$M$37"),MATCH($J16,$J$16:$J$20,FALSE))</f>
        <v>1</v>
      </c>
      <c r="M16" s="70">
        <f t="shared" ca="1" si="0"/>
        <v>1</v>
      </c>
      <c r="N16" s="70">
        <f t="shared" ca="1" si="0"/>
        <v>1</v>
      </c>
      <c r="O16" s="70">
        <f t="shared" ca="1" si="0"/>
        <v>1</v>
      </c>
      <c r="P16" s="70">
        <f t="shared" ca="1" si="0"/>
        <v>1</v>
      </c>
      <c r="Q16" s="70">
        <f t="shared" ca="1" si="0"/>
        <v>1</v>
      </c>
      <c r="R16" s="70">
        <f t="shared" ca="1" si="0"/>
        <v>1</v>
      </c>
      <c r="S16" s="70">
        <f t="shared" ca="1" si="0"/>
        <v>1</v>
      </c>
      <c r="T16" s="70">
        <f t="shared" ca="1" si="0"/>
        <v>1</v>
      </c>
      <c r="U16" s="70">
        <f t="shared" ca="1" si="0"/>
        <v>1</v>
      </c>
      <c r="V16" s="70">
        <f t="shared" ca="1" si="0"/>
        <v>1</v>
      </c>
      <c r="W16" s="70">
        <f t="shared" ca="1" si="0"/>
        <v>1</v>
      </c>
      <c r="X16" s="71">
        <f t="shared" ca="1" si="0"/>
        <v>1</v>
      </c>
      <c r="Y16" s="27"/>
    </row>
    <row r="17" spans="2:25" x14ac:dyDescent="0.25">
      <c r="B17" s="25"/>
      <c r="C17" s="3" t="s">
        <v>15</v>
      </c>
      <c r="D17" t="s">
        <v>24</v>
      </c>
      <c r="E17" t="s">
        <v>17</v>
      </c>
      <c r="F17" s="29">
        <v>1</v>
      </c>
      <c r="G17" s="25"/>
      <c r="I17" s="27"/>
      <c r="J17" s="39" t="s">
        <v>25</v>
      </c>
      <c r="K17" s="72">
        <f t="shared" ref="K17:K20" ca="1" si="1">INDEX(INDIRECT("'"&amp;K$15&amp;"_"&amp;K$14&amp;"'!$M$33:$M$37"),MATCH($J17,$J$16:$J$20,FALSE))</f>
        <v>1</v>
      </c>
      <c r="L17" s="68">
        <f t="shared" ca="1" si="0"/>
        <v>1</v>
      </c>
      <c r="M17" s="68">
        <f t="shared" ca="1" si="0"/>
        <v>1</v>
      </c>
      <c r="N17" s="68">
        <f ca="1">INDEX(INDIRECT("'"&amp;N$15&amp;"_"&amp;N$14&amp;"'!$M$33:$M$37"),MATCH($J17,$J$16:$J$20,FALSE))</f>
        <v>1</v>
      </c>
      <c r="O17" s="68">
        <f t="shared" ca="1" si="0"/>
        <v>1</v>
      </c>
      <c r="P17" s="68">
        <f t="shared" ca="1" si="0"/>
        <v>1</v>
      </c>
      <c r="Q17" s="68">
        <f t="shared" ca="1" si="0"/>
        <v>1</v>
      </c>
      <c r="R17" s="68">
        <f t="shared" ca="1" si="0"/>
        <v>1</v>
      </c>
      <c r="S17" s="68">
        <f t="shared" ca="1" si="0"/>
        <v>1</v>
      </c>
      <c r="T17" s="68">
        <f t="shared" ca="1" si="0"/>
        <v>1</v>
      </c>
      <c r="U17" s="68">
        <f t="shared" ca="1" si="0"/>
        <v>1</v>
      </c>
      <c r="V17" s="68">
        <f t="shared" ca="1" si="0"/>
        <v>1</v>
      </c>
      <c r="W17" s="68">
        <f t="shared" ca="1" si="0"/>
        <v>1</v>
      </c>
      <c r="X17" s="73">
        <f t="shared" ca="1" si="0"/>
        <v>1</v>
      </c>
      <c r="Y17" s="27"/>
    </row>
    <row r="18" spans="2:25" x14ac:dyDescent="0.25">
      <c r="B18" s="25"/>
      <c r="C18" s="3" t="s">
        <v>15</v>
      </c>
      <c r="D18" t="s">
        <v>24</v>
      </c>
      <c r="E18" t="s">
        <v>21</v>
      </c>
      <c r="F18" s="29">
        <v>1</v>
      </c>
      <c r="G18" s="25"/>
      <c r="I18" s="27"/>
      <c r="J18" s="39" t="s">
        <v>26</v>
      </c>
      <c r="K18" s="72">
        <f t="shared" ca="1" si="1"/>
        <v>1</v>
      </c>
      <c r="L18" s="68">
        <f t="shared" ca="1" si="0"/>
        <v>1</v>
      </c>
      <c r="M18" s="68">
        <f t="shared" ca="1" si="0"/>
        <v>1</v>
      </c>
      <c r="N18" s="68">
        <f t="shared" ca="1" si="0"/>
        <v>1</v>
      </c>
      <c r="O18" s="68">
        <f t="shared" ca="1" si="0"/>
        <v>1</v>
      </c>
      <c r="P18" s="68">
        <f t="shared" ca="1" si="0"/>
        <v>1</v>
      </c>
      <c r="Q18" s="68">
        <f t="shared" ca="1" si="0"/>
        <v>1</v>
      </c>
      <c r="R18" s="68">
        <f t="shared" ca="1" si="0"/>
        <v>1</v>
      </c>
      <c r="S18" s="68">
        <f t="shared" ca="1" si="0"/>
        <v>1</v>
      </c>
      <c r="T18" s="68">
        <f t="shared" ca="1" si="0"/>
        <v>0.99999999999999989</v>
      </c>
      <c r="U18" s="68">
        <f t="shared" ca="1" si="0"/>
        <v>1</v>
      </c>
      <c r="V18" s="68">
        <f t="shared" ca="1" si="0"/>
        <v>1</v>
      </c>
      <c r="W18" s="68">
        <f t="shared" ca="1" si="0"/>
        <v>1</v>
      </c>
      <c r="X18" s="73">
        <f t="shared" ca="1" si="0"/>
        <v>1</v>
      </c>
      <c r="Y18" s="27"/>
    </row>
    <row r="19" spans="2:25" ht="15.75" thickBot="1" x14ac:dyDescent="0.3">
      <c r="B19" s="25"/>
      <c r="C19" s="3" t="s">
        <v>15</v>
      </c>
      <c r="D19" t="s">
        <v>24</v>
      </c>
      <c r="E19" t="s">
        <v>23</v>
      </c>
      <c r="F19" s="29">
        <v>1</v>
      </c>
      <c r="G19" s="25"/>
      <c r="I19" s="27"/>
      <c r="J19" s="66" t="s">
        <v>27</v>
      </c>
      <c r="K19" s="74">
        <f t="shared" ca="1" si="1"/>
        <v>1</v>
      </c>
      <c r="L19" s="75">
        <f t="shared" ca="1" si="0"/>
        <v>1</v>
      </c>
      <c r="M19" s="75">
        <f t="shared" ca="1" si="0"/>
        <v>0.99999999999999978</v>
      </c>
      <c r="N19" s="75">
        <f ca="1">INDEX(INDIRECT("'"&amp;N$15&amp;"_"&amp;N$14&amp;"'!$M$33:$M$37"),MATCH($J19,$J$16:$J$20,FALSE))</f>
        <v>0.99999999999999978</v>
      </c>
      <c r="O19" s="75">
        <f t="shared" ca="1" si="0"/>
        <v>1</v>
      </c>
      <c r="P19" s="75">
        <f t="shared" ca="1" si="0"/>
        <v>1</v>
      </c>
      <c r="Q19" s="75">
        <f t="shared" ca="1" si="0"/>
        <v>1</v>
      </c>
      <c r="R19" s="75">
        <f t="shared" ca="1" si="0"/>
        <v>1</v>
      </c>
      <c r="S19" s="75">
        <f t="shared" ca="1" si="0"/>
        <v>1</v>
      </c>
      <c r="T19" s="75">
        <f t="shared" ca="1" si="0"/>
        <v>1</v>
      </c>
      <c r="U19" s="75">
        <f t="shared" ca="1" si="0"/>
        <v>1</v>
      </c>
      <c r="V19" s="75">
        <f t="shared" ca="1" si="0"/>
        <v>1</v>
      </c>
      <c r="W19" s="75">
        <f t="shared" ca="1" si="0"/>
        <v>1</v>
      </c>
      <c r="X19" s="76">
        <f t="shared" ca="1" si="0"/>
        <v>1</v>
      </c>
      <c r="Y19" s="27"/>
    </row>
    <row r="20" spans="2:25" ht="15.75" thickBot="1" x14ac:dyDescent="0.3">
      <c r="B20" s="25"/>
      <c r="C20" s="3" t="s">
        <v>15</v>
      </c>
      <c r="D20" t="s">
        <v>24</v>
      </c>
      <c r="E20" t="s">
        <v>28</v>
      </c>
      <c r="F20" s="29">
        <v>1</v>
      </c>
      <c r="G20" s="25"/>
      <c r="I20" s="27"/>
      <c r="J20" s="67" t="s">
        <v>29</v>
      </c>
      <c r="K20" s="77">
        <f t="shared" ca="1" si="1"/>
        <v>1</v>
      </c>
      <c r="L20" s="78">
        <f t="shared" ca="1" si="0"/>
        <v>1</v>
      </c>
      <c r="M20" s="78">
        <f t="shared" ca="1" si="0"/>
        <v>1</v>
      </c>
      <c r="N20" s="78">
        <f t="shared" ca="1" si="0"/>
        <v>0.99999999999999989</v>
      </c>
      <c r="O20" s="78">
        <f t="shared" ca="1" si="0"/>
        <v>1</v>
      </c>
      <c r="P20" s="78">
        <f t="shared" ca="1" si="0"/>
        <v>1</v>
      </c>
      <c r="Q20" s="78">
        <f t="shared" ca="1" si="0"/>
        <v>1</v>
      </c>
      <c r="R20" s="78">
        <f t="shared" ca="1" si="0"/>
        <v>1</v>
      </c>
      <c r="S20" s="78">
        <f t="shared" ca="1" si="0"/>
        <v>1</v>
      </c>
      <c r="T20" s="78">
        <f t="shared" ca="1" si="0"/>
        <v>1</v>
      </c>
      <c r="U20" s="78">
        <f t="shared" ca="1" si="0"/>
        <v>1</v>
      </c>
      <c r="V20" s="78">
        <f t="shared" ca="1" si="0"/>
        <v>1</v>
      </c>
      <c r="W20" s="78">
        <f t="shared" ca="1" si="0"/>
        <v>1</v>
      </c>
      <c r="X20" s="79">
        <f t="shared" ca="1" si="0"/>
        <v>1</v>
      </c>
      <c r="Y20" s="27"/>
    </row>
    <row r="21" spans="2:25" x14ac:dyDescent="0.25">
      <c r="B21" s="25"/>
      <c r="C21" s="3" t="s">
        <v>15</v>
      </c>
      <c r="D21" t="s">
        <v>24</v>
      </c>
      <c r="E21" t="s">
        <v>30</v>
      </c>
      <c r="F21" s="29">
        <v>1</v>
      </c>
      <c r="G21" s="25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 x14ac:dyDescent="0.25">
      <c r="B22" s="25"/>
      <c r="C22" s="3" t="s">
        <v>15</v>
      </c>
      <c r="D22" t="s">
        <v>31</v>
      </c>
      <c r="E22" t="s">
        <v>32</v>
      </c>
      <c r="F22" s="29">
        <v>1</v>
      </c>
      <c r="G22" s="25"/>
    </row>
    <row r="23" spans="2:25" ht="15.75" thickBot="1" x14ac:dyDescent="0.3">
      <c r="B23" s="25"/>
      <c r="C23" s="4" t="s">
        <v>15</v>
      </c>
      <c r="D23" s="5" t="s">
        <v>33</v>
      </c>
      <c r="E23" s="5" t="s">
        <v>32</v>
      </c>
      <c r="F23" s="42">
        <v>1</v>
      </c>
      <c r="G23" s="25"/>
      <c r="I23" s="26" t="s">
        <v>34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2:25" x14ac:dyDescent="0.25">
      <c r="B24" s="25"/>
      <c r="C24" s="8" t="s">
        <v>25</v>
      </c>
      <c r="D24" s="9" t="s">
        <v>24</v>
      </c>
      <c r="E24" s="9" t="s">
        <v>17</v>
      </c>
      <c r="F24" s="41">
        <v>1</v>
      </c>
      <c r="G24" s="25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2:25" x14ac:dyDescent="0.25">
      <c r="B25" s="25"/>
      <c r="C25" s="3" t="s">
        <v>25</v>
      </c>
      <c r="D25" t="s">
        <v>24</v>
      </c>
      <c r="E25" t="s">
        <v>21</v>
      </c>
      <c r="F25" s="29">
        <v>1</v>
      </c>
      <c r="G25" s="25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2:25" x14ac:dyDescent="0.25">
      <c r="B26" s="25"/>
      <c r="C26" s="3" t="s">
        <v>25</v>
      </c>
      <c r="D26" t="s">
        <v>24</v>
      </c>
      <c r="E26" t="s">
        <v>23</v>
      </c>
      <c r="F26" s="29">
        <v>1</v>
      </c>
      <c r="G26" s="25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2:25" x14ac:dyDescent="0.25">
      <c r="B27" s="25"/>
      <c r="C27" s="3" t="s">
        <v>25</v>
      </c>
      <c r="D27" t="s">
        <v>31</v>
      </c>
      <c r="E27" t="s">
        <v>32</v>
      </c>
      <c r="F27" s="29">
        <v>1</v>
      </c>
      <c r="G27" s="25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2:25" ht="15.75" thickBot="1" x14ac:dyDescent="0.3">
      <c r="B28" s="25"/>
      <c r="C28" s="4" t="s">
        <v>25</v>
      </c>
      <c r="D28" s="5" t="s">
        <v>33</v>
      </c>
      <c r="E28" s="5" t="s">
        <v>32</v>
      </c>
      <c r="F28" s="42">
        <v>1</v>
      </c>
      <c r="G28" s="25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2:25" x14ac:dyDescent="0.25">
      <c r="B29" s="25"/>
      <c r="C29" s="8" t="s">
        <v>26</v>
      </c>
      <c r="D29" s="9" t="s">
        <v>24</v>
      </c>
      <c r="E29" s="9" t="s">
        <v>17</v>
      </c>
      <c r="F29" s="41">
        <v>1</v>
      </c>
      <c r="G29" s="2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x14ac:dyDescent="0.25">
      <c r="B30" s="25"/>
      <c r="C30" s="3" t="s">
        <v>26</v>
      </c>
      <c r="D30" t="s">
        <v>24</v>
      </c>
      <c r="E30" t="s">
        <v>21</v>
      </c>
      <c r="F30" s="29">
        <v>1</v>
      </c>
      <c r="G30" s="25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2:25" x14ac:dyDescent="0.25">
      <c r="B31" s="25"/>
      <c r="C31" s="3" t="s">
        <v>26</v>
      </c>
      <c r="D31" t="s">
        <v>24</v>
      </c>
      <c r="E31" t="s">
        <v>23</v>
      </c>
      <c r="F31" s="29">
        <v>1</v>
      </c>
      <c r="G31" s="25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x14ac:dyDescent="0.25">
      <c r="B32" s="25"/>
      <c r="C32" s="3" t="s">
        <v>26</v>
      </c>
      <c r="D32" t="s">
        <v>31</v>
      </c>
      <c r="E32" t="s">
        <v>32</v>
      </c>
      <c r="F32" s="29">
        <v>1</v>
      </c>
      <c r="G32" s="25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2:25" ht="15.75" thickBot="1" x14ac:dyDescent="0.3">
      <c r="B33" s="25"/>
      <c r="C33" s="4" t="s">
        <v>26</v>
      </c>
      <c r="D33" s="5" t="s">
        <v>33</v>
      </c>
      <c r="E33" s="5" t="s">
        <v>32</v>
      </c>
      <c r="F33" s="42">
        <v>1</v>
      </c>
      <c r="G33" s="25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2:25" x14ac:dyDescent="0.25">
      <c r="B34" s="25"/>
      <c r="C34" s="8" t="s">
        <v>27</v>
      </c>
      <c r="D34" s="9" t="s">
        <v>24</v>
      </c>
      <c r="E34" s="9" t="s">
        <v>35</v>
      </c>
      <c r="F34" s="41">
        <v>1</v>
      </c>
      <c r="G34" s="25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2:25" x14ac:dyDescent="0.25">
      <c r="B35" s="25"/>
      <c r="C35" s="3" t="s">
        <v>27</v>
      </c>
      <c r="D35" t="s">
        <v>24</v>
      </c>
      <c r="E35" t="s">
        <v>23</v>
      </c>
      <c r="F35" s="29">
        <v>1</v>
      </c>
      <c r="G35" s="25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2:25" x14ac:dyDescent="0.25">
      <c r="B36" s="25"/>
      <c r="C36" s="3" t="s">
        <v>27</v>
      </c>
      <c r="D36" t="s">
        <v>36</v>
      </c>
      <c r="E36" t="s">
        <v>23</v>
      </c>
      <c r="F36" s="29">
        <v>1</v>
      </c>
      <c r="G36" s="25"/>
    </row>
    <row r="37" spans="2:25" ht="15.75" thickBot="1" x14ac:dyDescent="0.3">
      <c r="B37" s="25"/>
      <c r="C37" s="4" t="s">
        <v>27</v>
      </c>
      <c r="D37" s="5" t="s">
        <v>33</v>
      </c>
      <c r="E37" s="5" t="s">
        <v>23</v>
      </c>
      <c r="F37" s="42">
        <v>1</v>
      </c>
      <c r="G37" s="25"/>
    </row>
    <row r="38" spans="2:25" x14ac:dyDescent="0.25">
      <c r="B38" s="25"/>
      <c r="C38" s="25"/>
      <c r="D38" s="25"/>
      <c r="E38" s="25"/>
      <c r="F38" s="25"/>
      <c r="G38" s="25"/>
    </row>
    <row r="39" spans="2:25" x14ac:dyDescent="0.25">
      <c r="B39" s="80"/>
      <c r="G39" s="80"/>
    </row>
    <row r="40" spans="2:25" x14ac:dyDescent="0.25">
      <c r="B40" s="80"/>
      <c r="C40" s="80"/>
      <c r="D40" s="80"/>
      <c r="E40" s="80"/>
      <c r="F40" s="80"/>
      <c r="G40" s="80"/>
    </row>
  </sheetData>
  <mergeCells count="3">
    <mergeCell ref="C5:Y5"/>
    <mergeCell ref="C9:X9"/>
    <mergeCell ref="C7:X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1F01-E018-41BB-B4B0-C7D07766EAA1}">
  <dimension ref="A1:M40"/>
  <sheetViews>
    <sheetView workbookViewId="0">
      <selection sqref="A1:XFD1048576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72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382296.69822965498</v>
      </c>
      <c r="G5" s="49">
        <v>10996.1381801726</v>
      </c>
      <c r="H5" s="49">
        <v>674900349.40602601</v>
      </c>
      <c r="I5" s="45">
        <f>vlootsamenstelling!F14</f>
        <v>1</v>
      </c>
      <c r="J5" s="49">
        <f>H5*I5</f>
        <v>674900349.40602601</v>
      </c>
      <c r="K5" s="49">
        <f t="shared" ref="K5:K28" si="0">J5/VLOOKUP(A5,$E$33:$K$36,7,FALSE)</f>
        <v>674900349.40602601</v>
      </c>
      <c r="L5" s="84">
        <f>G5*K5/H5</f>
        <v>10996.1381801726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200498.66802370801</v>
      </c>
      <c r="G6" s="46">
        <v>5259.8073447243496</v>
      </c>
      <c r="H6" s="46">
        <v>312805139.26233703</v>
      </c>
      <c r="I6" s="43">
        <f>vlootsamenstelling!F15</f>
        <v>1</v>
      </c>
      <c r="J6" s="46">
        <f t="shared" ref="J6:J28" si="1">H6*I6</f>
        <v>312805139.26233703</v>
      </c>
      <c r="K6" s="46">
        <f t="shared" si="0"/>
        <v>312805139.26233703</v>
      </c>
      <c r="L6" s="82">
        <f t="shared" ref="L6:L28" si="2">G6*K6/H6</f>
        <v>5259.8073447243496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1954940.6596534399</v>
      </c>
      <c r="G7" s="46">
        <v>81036.136708966602</v>
      </c>
      <c r="H7" s="46">
        <v>4973353796.0843697</v>
      </c>
      <c r="I7" s="43">
        <f>vlootsamenstelling!F16</f>
        <v>1</v>
      </c>
      <c r="J7" s="46">
        <f t="shared" si="1"/>
        <v>4973353796.0843697</v>
      </c>
      <c r="K7" s="46">
        <f t="shared" si="0"/>
        <v>4973353796.0843697</v>
      </c>
      <c r="L7" s="82">
        <f t="shared" si="2"/>
        <v>81036.136708966602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134673.59500698201</v>
      </c>
      <c r="G8" s="46">
        <v>18147.068715589201</v>
      </c>
      <c r="H8" s="46">
        <v>195182383.56335399</v>
      </c>
      <c r="I8" s="43">
        <f>vlootsamenstelling!F17</f>
        <v>1</v>
      </c>
      <c r="J8" s="46">
        <f t="shared" si="1"/>
        <v>195182383.56335399</v>
      </c>
      <c r="K8" s="46">
        <f t="shared" si="0"/>
        <v>195182383.56335399</v>
      </c>
      <c r="L8" s="82">
        <f t="shared" si="2"/>
        <v>18147.068715589201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219180.91161319401</v>
      </c>
      <c r="G9" s="46">
        <v>11787.8445496895</v>
      </c>
      <c r="H9" s="46">
        <v>540023595.618958</v>
      </c>
      <c r="I9" s="43">
        <f>vlootsamenstelling!F18</f>
        <v>1</v>
      </c>
      <c r="J9" s="46">
        <f t="shared" si="1"/>
        <v>540023595.618958</v>
      </c>
      <c r="K9" s="46">
        <f t="shared" si="0"/>
        <v>540023595.618958</v>
      </c>
      <c r="L9" s="82">
        <f t="shared" si="2"/>
        <v>11787.8445496895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299968.61938498501</v>
      </c>
      <c r="G10" s="46">
        <v>18675.163825294301</v>
      </c>
      <c r="H10" s="46">
        <v>909723506.36965203</v>
      </c>
      <c r="I10" s="43">
        <f>vlootsamenstelling!F19</f>
        <v>1</v>
      </c>
      <c r="J10" s="46">
        <f>H10*I10</f>
        <v>909723506.36965203</v>
      </c>
      <c r="K10" s="46">
        <f t="shared" si="0"/>
        <v>909723506.36965203</v>
      </c>
      <c r="L10" s="82">
        <f t="shared" si="2"/>
        <v>18675.163825294301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149866.990987192</v>
      </c>
      <c r="G11" s="46">
        <v>11976.9509782813</v>
      </c>
      <c r="H11" s="46">
        <v>584185996.084427</v>
      </c>
      <c r="I11" s="43">
        <f>vlootsamenstelling!F20</f>
        <v>1</v>
      </c>
      <c r="J11" s="46">
        <f t="shared" si="1"/>
        <v>584185996.084427</v>
      </c>
      <c r="K11" s="46">
        <f t="shared" si="0"/>
        <v>584185996.084427</v>
      </c>
      <c r="L11" s="82">
        <f t="shared" si="2"/>
        <v>11976.9509782813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763819.41861319996</v>
      </c>
      <c r="G12" s="46">
        <v>89200.741463313403</v>
      </c>
      <c r="H12" s="46">
        <v>4328541701.9963198</v>
      </c>
      <c r="I12" s="43">
        <f>vlootsamenstelling!F21</f>
        <v>1</v>
      </c>
      <c r="J12" s="46">
        <f t="shared" si="1"/>
        <v>4328541701.9963198</v>
      </c>
      <c r="K12" s="46">
        <f t="shared" si="0"/>
        <v>4328541701.9963198</v>
      </c>
      <c r="L12" s="82">
        <f t="shared" si="2"/>
        <v>89200.741463313403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363899.545166809</v>
      </c>
      <c r="G13" s="46">
        <v>8773.5627078213893</v>
      </c>
      <c r="H13" s="46">
        <v>501069675.37827998</v>
      </c>
      <c r="I13" s="43">
        <f>vlootsamenstelling!F22</f>
        <v>1</v>
      </c>
      <c r="J13" s="46">
        <f t="shared" si="1"/>
        <v>501069675.37827998</v>
      </c>
      <c r="K13" s="46">
        <f t="shared" si="0"/>
        <v>501069675.37827998</v>
      </c>
      <c r="L13" s="82">
        <f t="shared" si="2"/>
        <v>8773.5627078213893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224546.93596017599</v>
      </c>
      <c r="G14" s="47">
        <v>16321.017950563</v>
      </c>
      <c r="H14" s="47">
        <v>1081303873.4973099</v>
      </c>
      <c r="I14" s="44">
        <f>vlootsamenstelling!F23</f>
        <v>1</v>
      </c>
      <c r="J14" s="47">
        <f t="shared" si="1"/>
        <v>1081303873.4973099</v>
      </c>
      <c r="K14" s="47">
        <f t="shared" si="0"/>
        <v>1081303873.4973099</v>
      </c>
      <c r="L14" s="83">
        <f t="shared" si="2"/>
        <v>16321.017950563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6862.3789825880503</v>
      </c>
      <c r="G15" s="48">
        <v>1291.98815989076</v>
      </c>
      <c r="H15" s="48">
        <v>9839683.2527032495</v>
      </c>
      <c r="I15" s="43">
        <f>vlootsamenstelling!F24</f>
        <v>1</v>
      </c>
      <c r="J15" s="46">
        <f t="shared" si="1"/>
        <v>9839683.2527032495</v>
      </c>
      <c r="K15" s="46">
        <f t="shared" si="0"/>
        <v>9839683.2527032495</v>
      </c>
      <c r="L15" s="82">
        <f t="shared" si="2"/>
        <v>1291.98815989076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4189.6487391235296</v>
      </c>
      <c r="G16" s="48">
        <v>1262.9046087208101</v>
      </c>
      <c r="H16" s="48">
        <v>14540922.0455267</v>
      </c>
      <c r="I16" s="43">
        <f>vlootsamenstelling!F25</f>
        <v>1</v>
      </c>
      <c r="J16" s="46">
        <f t="shared" si="1"/>
        <v>14540922.0455267</v>
      </c>
      <c r="K16" s="46">
        <f t="shared" si="0"/>
        <v>14540922.0455267</v>
      </c>
      <c r="L16" s="82">
        <f t="shared" si="2"/>
        <v>1262.9046087208101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28142.222532198899</v>
      </c>
      <c r="G17" s="48">
        <v>17886.285675446899</v>
      </c>
      <c r="H17" s="48">
        <v>304282270.66684598</v>
      </c>
      <c r="I17" s="43">
        <f>vlootsamenstelling!F26</f>
        <v>1</v>
      </c>
      <c r="J17" s="46">
        <f t="shared" si="1"/>
        <v>304282270.66684598</v>
      </c>
      <c r="K17" s="46">
        <f t="shared" si="0"/>
        <v>304282270.66684598</v>
      </c>
      <c r="L17" s="82">
        <f t="shared" si="2"/>
        <v>17886.285675446899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801.81797394840601</v>
      </c>
      <c r="G18" s="48">
        <v>519.24392363897402</v>
      </c>
      <c r="H18" s="48">
        <v>9404058.2949339803</v>
      </c>
      <c r="I18" s="43">
        <f>vlootsamenstelling!F27</f>
        <v>1</v>
      </c>
      <c r="J18" s="46">
        <f t="shared" si="1"/>
        <v>9404058.2949339803</v>
      </c>
      <c r="K18" s="46">
        <f t="shared" si="0"/>
        <v>9404058.2949339803</v>
      </c>
      <c r="L18" s="82">
        <f t="shared" si="2"/>
        <v>519.24392363897402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875.43121889578003</v>
      </c>
      <c r="G19" s="48">
        <v>504.29563870984498</v>
      </c>
      <c r="H19" s="48">
        <v>9174597.4143270794</v>
      </c>
      <c r="I19" s="43">
        <f>vlootsamenstelling!F28</f>
        <v>1</v>
      </c>
      <c r="J19" s="46">
        <f>H19*I19</f>
        <v>9174597.4143270794</v>
      </c>
      <c r="K19" s="46">
        <f t="shared" si="0"/>
        <v>9174597.4143270794</v>
      </c>
      <c r="L19" s="82">
        <f t="shared" si="2"/>
        <v>504.29563870984504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4730.4544306815696</v>
      </c>
      <c r="G20" s="49">
        <v>1635.80674565039</v>
      </c>
      <c r="H20" s="49">
        <v>7867306.9850570699</v>
      </c>
      <c r="I20" s="45">
        <f>vlootsamenstelling!F29</f>
        <v>1</v>
      </c>
      <c r="J20" s="49">
        <f t="shared" si="1"/>
        <v>7867306.9850570699</v>
      </c>
      <c r="K20" s="49">
        <f t="shared" si="0"/>
        <v>7867306.9850570699</v>
      </c>
      <c r="L20" s="84">
        <f t="shared" si="2"/>
        <v>1635.80674565039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5550.4525202286004</v>
      </c>
      <c r="G21" s="46">
        <v>1953.8929731021699</v>
      </c>
      <c r="H21" s="46">
        <v>15334121.0267091</v>
      </c>
      <c r="I21" s="43">
        <f>vlootsamenstelling!F30</f>
        <v>1</v>
      </c>
      <c r="J21" s="46">
        <f t="shared" si="1"/>
        <v>15334121.0267091</v>
      </c>
      <c r="K21" s="46">
        <f t="shared" si="0"/>
        <v>15334121.0267091</v>
      </c>
      <c r="L21" s="82">
        <f t="shared" si="2"/>
        <v>1953.8929731021699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84451.103564745295</v>
      </c>
      <c r="G22" s="46">
        <v>55684.346950561499</v>
      </c>
      <c r="H22" s="46">
        <v>700887610.78221405</v>
      </c>
      <c r="I22" s="43">
        <f>vlootsamenstelling!F31</f>
        <v>1</v>
      </c>
      <c r="J22" s="46">
        <f t="shared" si="1"/>
        <v>700887610.78221405</v>
      </c>
      <c r="K22" s="46">
        <f t="shared" si="0"/>
        <v>700887610.78221405</v>
      </c>
      <c r="L22" s="82">
        <f t="shared" si="2"/>
        <v>55684.346950561499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5762.7983967218097</v>
      </c>
      <c r="G23" s="46">
        <v>3809.1254737264298</v>
      </c>
      <c r="H23" s="46">
        <v>47983565.285432801</v>
      </c>
      <c r="I23" s="43">
        <f>vlootsamenstelling!F32</f>
        <v>1</v>
      </c>
      <c r="J23" s="46">
        <f t="shared" si="1"/>
        <v>47983565.285432801</v>
      </c>
      <c r="K23" s="46">
        <f t="shared" si="0"/>
        <v>47983565.285432801</v>
      </c>
      <c r="L23" s="82">
        <f t="shared" si="2"/>
        <v>3809.1254737264303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0.82310978712305605</v>
      </c>
      <c r="G24" s="47">
        <v>0.15841369798878599</v>
      </c>
      <c r="H24" s="47">
        <v>2574.76460243371</v>
      </c>
      <c r="I24" s="44">
        <f>vlootsamenstelling!F33</f>
        <v>1</v>
      </c>
      <c r="J24" s="47">
        <f t="shared" si="1"/>
        <v>2574.76460243371</v>
      </c>
      <c r="K24" s="47">
        <f t="shared" si="0"/>
        <v>2574.76460243371</v>
      </c>
      <c r="L24" s="83">
        <f t="shared" si="2"/>
        <v>0.15841369798878599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5045.3822368415003</v>
      </c>
      <c r="G25" s="46">
        <v>2153.9659180823201</v>
      </c>
      <c r="H25" s="46">
        <v>14076376.543577701</v>
      </c>
      <c r="I25" s="43">
        <f>vlootsamenstelling!F34</f>
        <v>1</v>
      </c>
      <c r="J25" s="46">
        <f t="shared" si="1"/>
        <v>14076376.543577701</v>
      </c>
      <c r="K25" s="46">
        <f t="shared" si="0"/>
        <v>14076376.543577701</v>
      </c>
      <c r="L25" s="82">
        <f t="shared" si="2"/>
        <v>2153.9659180823201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11887.7041505788</v>
      </c>
      <c r="G26" s="46">
        <v>7619.88582082218</v>
      </c>
      <c r="H26" s="46">
        <v>120387782.59608699</v>
      </c>
      <c r="I26" s="43">
        <f>vlootsamenstelling!F35</f>
        <v>1</v>
      </c>
      <c r="J26" s="46">
        <f t="shared" si="1"/>
        <v>120387782.59608699</v>
      </c>
      <c r="K26" s="46">
        <f t="shared" si="0"/>
        <v>120387782.59608699</v>
      </c>
      <c r="L26" s="82">
        <f t="shared" si="2"/>
        <v>7619.88582082218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10.8209155947933</v>
      </c>
      <c r="G27" s="46">
        <v>19.6391674821257</v>
      </c>
      <c r="H27" s="46">
        <v>288415.48965056799</v>
      </c>
      <c r="I27" s="43">
        <f>vlootsamenstelling!F36</f>
        <v>1</v>
      </c>
      <c r="J27" s="46">
        <f t="shared" si="1"/>
        <v>288415.48965056799</v>
      </c>
      <c r="K27" s="46">
        <f t="shared" si="0"/>
        <v>288415.48965056799</v>
      </c>
      <c r="L27" s="82">
        <f t="shared" si="2"/>
        <v>19.6391674821257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24.5418373371763</v>
      </c>
      <c r="G28" s="47">
        <v>35.973592118146797</v>
      </c>
      <c r="H28" s="47">
        <v>652245.033788022</v>
      </c>
      <c r="I28" s="44">
        <f>vlootsamenstelling!F37</f>
        <v>1</v>
      </c>
      <c r="J28" s="47">
        <f t="shared" si="1"/>
        <v>652245.033788022</v>
      </c>
      <c r="K28" s="47">
        <f t="shared" si="0"/>
        <v>652245.033788022</v>
      </c>
      <c r="L28" s="82">
        <f t="shared" si="2"/>
        <v>35.973592118146797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4852027.6232486125</v>
      </c>
      <c r="G29" s="47">
        <f>SUM(G5:G28)</f>
        <v>366551.94548606616</v>
      </c>
      <c r="H29" s="47">
        <f>SUM(H5:H28)</f>
        <v>15355811547.44249</v>
      </c>
      <c r="I29" s="5"/>
      <c r="J29" s="47">
        <f>SUM(J5:J28)</f>
        <v>15355811547.44249</v>
      </c>
      <c r="K29" s="47">
        <f>SUM(K5:K28)</f>
        <v>15355811547.44249</v>
      </c>
      <c r="L29" s="51">
        <f>SUM(L5:L28)</f>
        <v>366551.94548606616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4693692.0426393412</v>
      </c>
      <c r="G33" s="57">
        <f t="shared" si="3"/>
        <v>272174.43242441566</v>
      </c>
      <c r="H33" s="46">
        <f t="shared" si="3"/>
        <v>14101090017.261036</v>
      </c>
      <c r="I33" s="11" t="str">
        <f>SUMIF($A$5:$A$28,$E33,$I$5:$I$28)&amp;"/"&amp;COUNTIF($A$5:$A$28,E33)</f>
        <v>10/10</v>
      </c>
      <c r="J33" s="52">
        <f>SUMIF($A$5:$A$28,$E33,$J$5:$J$28)</f>
        <v>14101090017.261036</v>
      </c>
      <c r="K33" s="56">
        <f>J33/H33</f>
        <v>1</v>
      </c>
      <c r="L33" s="50">
        <f>SUMIF($A$5:$A$28,$E33,$L$5:$L$28)</f>
        <v>272174.43242441566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40871.499446754657</v>
      </c>
      <c r="G34" s="52">
        <f t="shared" si="3"/>
        <v>21464.718006407289</v>
      </c>
      <c r="H34" s="46">
        <f t="shared" si="3"/>
        <v>347241531.67433697</v>
      </c>
      <c r="I34" s="11" t="str">
        <f>SUMIF($A$5:$A$28,$E34,$I$5:$I$28)&amp;"/"&amp;COUNTIF($A$5:$A$28,E34)</f>
        <v>5/5</v>
      </c>
      <c r="J34" s="52">
        <f>SUMIF($A$5:$A$28,$E34,$J$5:$J$28)</f>
        <v>347241531.67433697</v>
      </c>
      <c r="K34" s="56">
        <f t="shared" ref="K34:K36" si="4">J34/H34</f>
        <v>1</v>
      </c>
      <c r="L34" s="50">
        <f>SUMIF($A$5:$A$28,$E34,$L$5:$L$28)</f>
        <v>21464.718006407289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100495.6320221644</v>
      </c>
      <c r="G35" s="52">
        <f t="shared" si="3"/>
        <v>63083.330556738481</v>
      </c>
      <c r="H35" s="46">
        <f t="shared" si="3"/>
        <v>772075178.84401548</v>
      </c>
      <c r="I35" s="11" t="str">
        <f>SUMIF($A$5:$A$28,$E35,$I$5:$I$28)&amp;"/"&amp;COUNTIF($A$5:$A$28,E35)</f>
        <v>5/5</v>
      </c>
      <c r="J35" s="52">
        <f>SUMIF($A$5:$A$28,$E35,$J$5:$J$28)</f>
        <v>772075178.84401548</v>
      </c>
      <c r="K35" s="56">
        <f t="shared" si="4"/>
        <v>1</v>
      </c>
      <c r="L35" s="50">
        <f>SUMIF($A$5:$A$28,$E35,$L$5:$L$28)</f>
        <v>63083.330556738481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16968.449140352266</v>
      </c>
      <c r="G36" s="52">
        <f t="shared" si="3"/>
        <v>9829.4644985047744</v>
      </c>
      <c r="H36" s="46">
        <f t="shared" si="3"/>
        <v>135404819.66310331</v>
      </c>
      <c r="I36" s="11" t="str">
        <f>SUMIF($A$5:$A$28,$E36,$I$5:$I$28)&amp;"/"&amp;COUNTIF($A$5:$A$28,E36)</f>
        <v>4/4</v>
      </c>
      <c r="J36" s="52">
        <f>SUMIF($A$5:$A$28,$E36,$J$5:$J$28)</f>
        <v>135404819.66310331</v>
      </c>
      <c r="K36" s="56">
        <f t="shared" si="4"/>
        <v>1</v>
      </c>
      <c r="L36" s="50">
        <f>SUMIF($A$5:$A$28,$E36,$L$5:$L$28)</f>
        <v>9829.4644985047744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4852027.6232486125</v>
      </c>
      <c r="G37" s="54">
        <f>SUM(G33:G36)</f>
        <v>366551.94548606622</v>
      </c>
      <c r="H37" s="53">
        <f>SUM(H33:H36)</f>
        <v>15355811547.442492</v>
      </c>
      <c r="I37" s="12" t="str">
        <f>SUM(I5:I28)&amp;"/"&amp;COUNTA(I5:I28)</f>
        <v>24/24</v>
      </c>
      <c r="J37" s="59">
        <f>SUM(J33:J36)</f>
        <v>15355811547.442492</v>
      </c>
      <c r="K37" s="40"/>
      <c r="L37" s="60">
        <f>SUM(L33:L36)</f>
        <v>366551.94548606622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2.6816020538290727E-2</v>
      </c>
    </row>
  </sheetData>
  <mergeCells count="1">
    <mergeCell ref="G31:M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8559-842C-4D9F-9211-3C037ED6A814}">
  <dimension ref="A1:M40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73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385195.525398764</v>
      </c>
      <c r="G5" s="49">
        <v>79250.2732899806</v>
      </c>
      <c r="H5" s="49">
        <v>700731634.82202899</v>
      </c>
      <c r="I5" s="45">
        <f>vlootsamenstelling!F14</f>
        <v>1</v>
      </c>
      <c r="J5" s="49">
        <f>H5*I5</f>
        <v>700731634.82202899</v>
      </c>
      <c r="K5" s="49">
        <f t="shared" ref="K5:K28" si="0">J5/VLOOKUP(A5,$E$33:$K$36,7,FALSE)</f>
        <v>700731634.82202899</v>
      </c>
      <c r="L5" s="84">
        <f>G5*K5/H5</f>
        <v>79250.2732899806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172107.50247116599</v>
      </c>
      <c r="G6" s="46">
        <v>31305.7320216429</v>
      </c>
      <c r="H6" s="46">
        <v>259918087.44783199</v>
      </c>
      <c r="I6" s="43">
        <f>vlootsamenstelling!F15</f>
        <v>1</v>
      </c>
      <c r="J6" s="46">
        <f t="shared" ref="J6:J28" si="1">H6*I6</f>
        <v>259918087.44783199</v>
      </c>
      <c r="K6" s="46">
        <f t="shared" si="0"/>
        <v>259918087.44783199</v>
      </c>
      <c r="L6" s="82">
        <f t="shared" ref="L6:L28" si="2">G6*K6/H6</f>
        <v>31305.7320216429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2022932.98988041</v>
      </c>
      <c r="G7" s="46">
        <v>515947.96880389302</v>
      </c>
      <c r="H7" s="46">
        <v>5088370189.9270802</v>
      </c>
      <c r="I7" s="43">
        <f>vlootsamenstelling!F16</f>
        <v>1</v>
      </c>
      <c r="J7" s="46">
        <f t="shared" si="1"/>
        <v>5088370189.9270802</v>
      </c>
      <c r="K7" s="46">
        <f t="shared" si="0"/>
        <v>5088370189.9270802</v>
      </c>
      <c r="L7" s="82">
        <f t="shared" si="2"/>
        <v>515947.96880389308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115762.960757821</v>
      </c>
      <c r="G8" s="46">
        <v>137248.02750383201</v>
      </c>
      <c r="H8" s="46">
        <v>149307845.93618801</v>
      </c>
      <c r="I8" s="43">
        <f>vlootsamenstelling!F17</f>
        <v>1</v>
      </c>
      <c r="J8" s="46">
        <f t="shared" si="1"/>
        <v>149307845.93618801</v>
      </c>
      <c r="K8" s="46">
        <f t="shared" si="0"/>
        <v>149307845.93618801</v>
      </c>
      <c r="L8" s="82">
        <f t="shared" si="2"/>
        <v>137248.02750383201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174927.549347291</v>
      </c>
      <c r="G9" s="46">
        <v>398188.54299319</v>
      </c>
      <c r="H9" s="46">
        <v>407973984.80409098</v>
      </c>
      <c r="I9" s="43">
        <f>vlootsamenstelling!F18</f>
        <v>1</v>
      </c>
      <c r="J9" s="46">
        <f t="shared" si="1"/>
        <v>407973984.80409098</v>
      </c>
      <c r="K9" s="46">
        <f t="shared" si="0"/>
        <v>407973984.80409098</v>
      </c>
      <c r="L9" s="82">
        <f t="shared" si="2"/>
        <v>398188.54299319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259268.34943109899</v>
      </c>
      <c r="G10" s="46">
        <v>574230.76993070997</v>
      </c>
      <c r="H10" s="46">
        <v>747169440.35454202</v>
      </c>
      <c r="I10" s="43">
        <f>vlootsamenstelling!F19</f>
        <v>1</v>
      </c>
      <c r="J10" s="46">
        <f>H10*I10</f>
        <v>747169440.35454202</v>
      </c>
      <c r="K10" s="46">
        <f t="shared" si="0"/>
        <v>747169440.35454202</v>
      </c>
      <c r="L10" s="82">
        <f t="shared" si="2"/>
        <v>574230.76993070997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136501.44933766601</v>
      </c>
      <c r="G11" s="46">
        <v>190811.492691283</v>
      </c>
      <c r="H11" s="46">
        <v>502062799.46301901</v>
      </c>
      <c r="I11" s="43">
        <f>vlootsamenstelling!F20</f>
        <v>1</v>
      </c>
      <c r="J11" s="46">
        <f t="shared" si="1"/>
        <v>502062799.46301901</v>
      </c>
      <c r="K11" s="46">
        <f t="shared" si="0"/>
        <v>502062799.46301901</v>
      </c>
      <c r="L11" s="82">
        <f t="shared" si="2"/>
        <v>190811.492691283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817629.24744057201</v>
      </c>
      <c r="G12" s="46">
        <v>692268.726444236</v>
      </c>
      <c r="H12" s="46">
        <v>4507532325.3598404</v>
      </c>
      <c r="I12" s="43">
        <f>vlootsamenstelling!F21</f>
        <v>1</v>
      </c>
      <c r="J12" s="46">
        <f t="shared" si="1"/>
        <v>4507532325.3598404</v>
      </c>
      <c r="K12" s="46">
        <f t="shared" si="0"/>
        <v>4507532325.3598404</v>
      </c>
      <c r="L12" s="82">
        <f t="shared" si="2"/>
        <v>692268.726444236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369265.40048423398</v>
      </c>
      <c r="G13" s="46">
        <v>66631.116607313597</v>
      </c>
      <c r="H13" s="46">
        <v>528853035.11159301</v>
      </c>
      <c r="I13" s="43">
        <f>vlootsamenstelling!F22</f>
        <v>1</v>
      </c>
      <c r="J13" s="46">
        <f t="shared" si="1"/>
        <v>528853035.11159301</v>
      </c>
      <c r="K13" s="46">
        <f t="shared" si="0"/>
        <v>528853035.11159301</v>
      </c>
      <c r="L13" s="82">
        <f t="shared" si="2"/>
        <v>66631.116607313597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272242.27366515301</v>
      </c>
      <c r="G14" s="47">
        <v>0</v>
      </c>
      <c r="H14" s="47">
        <v>1313342615.44561</v>
      </c>
      <c r="I14" s="44">
        <f>vlootsamenstelling!F23</f>
        <v>1</v>
      </c>
      <c r="J14" s="47">
        <f t="shared" si="1"/>
        <v>1313342615.44561</v>
      </c>
      <c r="K14" s="47">
        <f t="shared" si="0"/>
        <v>1313342615.44561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5957.9490281684903</v>
      </c>
      <c r="G15" s="48">
        <v>30558.6541415584</v>
      </c>
      <c r="H15" s="48">
        <v>7667067.5385196898</v>
      </c>
      <c r="I15" s="43">
        <f>vlootsamenstelling!F24</f>
        <v>1</v>
      </c>
      <c r="J15" s="46">
        <f t="shared" si="1"/>
        <v>7667067.5385196898</v>
      </c>
      <c r="K15" s="46">
        <f t="shared" si="0"/>
        <v>7667067.5385196898</v>
      </c>
      <c r="L15" s="82">
        <f t="shared" si="2"/>
        <v>30558.6541415584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3750.2215457109801</v>
      </c>
      <c r="G16" s="48">
        <v>45441.384765912997</v>
      </c>
      <c r="H16" s="48">
        <v>11548869.8458886</v>
      </c>
      <c r="I16" s="43">
        <f>vlootsamenstelling!F25</f>
        <v>1</v>
      </c>
      <c r="J16" s="46">
        <f t="shared" si="1"/>
        <v>11548869.8458886</v>
      </c>
      <c r="K16" s="46">
        <f t="shared" si="0"/>
        <v>11548869.8458886</v>
      </c>
      <c r="L16" s="82">
        <f t="shared" si="2"/>
        <v>45441.384765912997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29920.543232790798</v>
      </c>
      <c r="G17" s="48">
        <v>131489.19111129499</v>
      </c>
      <c r="H17" s="48">
        <v>316426162.95138198</v>
      </c>
      <c r="I17" s="43">
        <f>vlootsamenstelling!F26</f>
        <v>1</v>
      </c>
      <c r="J17" s="46">
        <f t="shared" si="1"/>
        <v>316426162.95138198</v>
      </c>
      <c r="K17" s="46">
        <f t="shared" si="0"/>
        <v>316426162.95138198</v>
      </c>
      <c r="L17" s="82">
        <f t="shared" si="2"/>
        <v>131489.19111129499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858.752403662402</v>
      </c>
      <c r="G18" s="48">
        <v>2249.39653247049</v>
      </c>
      <c r="H18" s="48">
        <v>9927498.93255133</v>
      </c>
      <c r="I18" s="43">
        <f>vlootsamenstelling!F27</f>
        <v>1</v>
      </c>
      <c r="J18" s="46">
        <f t="shared" si="1"/>
        <v>9927498.93255133</v>
      </c>
      <c r="K18" s="46">
        <f t="shared" si="0"/>
        <v>9927498.93255133</v>
      </c>
      <c r="L18" s="82">
        <f t="shared" si="2"/>
        <v>2249.39653247049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1100.7307031919399</v>
      </c>
      <c r="G19" s="48">
        <v>0</v>
      </c>
      <c r="H19" s="48">
        <v>11333218.2313147</v>
      </c>
      <c r="I19" s="43">
        <f>vlootsamenstelling!F28</f>
        <v>1</v>
      </c>
      <c r="J19" s="46">
        <f>H19*I19</f>
        <v>11333218.2313147</v>
      </c>
      <c r="K19" s="46">
        <f t="shared" si="0"/>
        <v>11333218.2313147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4111.7890661166302</v>
      </c>
      <c r="G20" s="49">
        <v>50019.378240826103</v>
      </c>
      <c r="H20" s="49">
        <v>6185116.8040476898</v>
      </c>
      <c r="I20" s="45">
        <f>vlootsamenstelling!F29</f>
        <v>1</v>
      </c>
      <c r="J20" s="49">
        <f t="shared" si="1"/>
        <v>6185116.8040476898</v>
      </c>
      <c r="K20" s="49">
        <f t="shared" si="0"/>
        <v>6185116.8040476898</v>
      </c>
      <c r="L20" s="84">
        <f t="shared" si="2"/>
        <v>50019.378240826103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4841.2353773179902</v>
      </c>
      <c r="G21" s="46">
        <v>82979.291802950203</v>
      </c>
      <c r="H21" s="46">
        <v>11924052.609924501</v>
      </c>
      <c r="I21" s="43">
        <f>vlootsamenstelling!F30</f>
        <v>1</v>
      </c>
      <c r="J21" s="46">
        <f t="shared" si="1"/>
        <v>11924052.609924501</v>
      </c>
      <c r="K21" s="46">
        <f t="shared" si="0"/>
        <v>11924052.609924501</v>
      </c>
      <c r="L21" s="82">
        <f t="shared" si="2"/>
        <v>82979.291802950203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86315.062579313104</v>
      </c>
      <c r="G22" s="46">
        <v>368255.79402815102</v>
      </c>
      <c r="H22" s="46">
        <v>710418247.763147</v>
      </c>
      <c r="I22" s="43">
        <f>vlootsamenstelling!F31</f>
        <v>1</v>
      </c>
      <c r="J22" s="46">
        <f t="shared" si="1"/>
        <v>710418247.763147</v>
      </c>
      <c r="K22" s="46">
        <f t="shared" si="0"/>
        <v>710418247.763147</v>
      </c>
      <c r="L22" s="82">
        <f t="shared" si="2"/>
        <v>368255.79402815102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6645.4850440912696</v>
      </c>
      <c r="G23" s="46">
        <v>17812.668401309598</v>
      </c>
      <c r="H23" s="46">
        <v>54585471.704369299</v>
      </c>
      <c r="I23" s="43">
        <f>vlootsamenstelling!F32</f>
        <v>1</v>
      </c>
      <c r="J23" s="46">
        <f t="shared" si="1"/>
        <v>54585471.704369299</v>
      </c>
      <c r="K23" s="46">
        <f t="shared" si="0"/>
        <v>54585471.704369299</v>
      </c>
      <c r="L23" s="82">
        <f t="shared" si="2"/>
        <v>17812.668401309598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0.75401061738873199</v>
      </c>
      <c r="G24" s="47">
        <v>0</v>
      </c>
      <c r="H24" s="47">
        <v>2075.0541089061398</v>
      </c>
      <c r="I24" s="44">
        <f>vlootsamenstelling!F33</f>
        <v>1</v>
      </c>
      <c r="J24" s="47">
        <f t="shared" si="1"/>
        <v>2075.0541089061398</v>
      </c>
      <c r="K24" s="47">
        <f t="shared" si="0"/>
        <v>2075.0541089061398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4470.0070523479299</v>
      </c>
      <c r="G25" s="46">
        <v>106506.334431144</v>
      </c>
      <c r="H25" s="46">
        <v>10903797.3319022</v>
      </c>
      <c r="I25" s="43">
        <f>vlootsamenstelling!F34</f>
        <v>1</v>
      </c>
      <c r="J25" s="46">
        <f t="shared" si="1"/>
        <v>10903797.3319022</v>
      </c>
      <c r="K25" s="46">
        <f t="shared" si="0"/>
        <v>10903797.3319022</v>
      </c>
      <c r="L25" s="82">
        <f t="shared" si="2"/>
        <v>106506.334431144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12493.5673030655</v>
      </c>
      <c r="G26" s="46">
        <v>85268.765916651202</v>
      </c>
      <c r="H26" s="46">
        <v>122782179.38840599</v>
      </c>
      <c r="I26" s="43">
        <f>vlootsamenstelling!F35</f>
        <v>1</v>
      </c>
      <c r="J26" s="46">
        <f t="shared" si="1"/>
        <v>122782179.38840599</v>
      </c>
      <c r="K26" s="46">
        <f t="shared" si="0"/>
        <v>122782179.38840599</v>
      </c>
      <c r="L26" s="82">
        <f t="shared" si="2"/>
        <v>85268.765916651202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10.4829020635762</v>
      </c>
      <c r="G27" s="46">
        <v>1234.1062914629299</v>
      </c>
      <c r="H27" s="46">
        <v>259046.07489026801</v>
      </c>
      <c r="I27" s="43">
        <f>vlootsamenstelling!F36</f>
        <v>1</v>
      </c>
      <c r="J27" s="46">
        <f t="shared" si="1"/>
        <v>259046.07489026801</v>
      </c>
      <c r="K27" s="46">
        <f t="shared" si="0"/>
        <v>259046.07489026801</v>
      </c>
      <c r="L27" s="82">
        <f t="shared" si="2"/>
        <v>1234.1062914629299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23.305411338983902</v>
      </c>
      <c r="G28" s="47">
        <v>0</v>
      </c>
      <c r="H28" s="47">
        <v>609128.85307471699</v>
      </c>
      <c r="I28" s="44">
        <f>vlootsamenstelling!F37</f>
        <v>1</v>
      </c>
      <c r="J28" s="47">
        <f t="shared" si="1"/>
        <v>609128.85307471699</v>
      </c>
      <c r="K28" s="47">
        <f t="shared" si="0"/>
        <v>609128.85307471699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4886333.133873974</v>
      </c>
      <c r="G29" s="47">
        <f>SUM(G5:G28)</f>
        <v>3607697.6159498128</v>
      </c>
      <c r="H29" s="47">
        <f>SUM(H5:H28)</f>
        <v>15479833891.75535</v>
      </c>
      <c r="I29" s="5"/>
      <c r="J29" s="47">
        <f>SUM(J5:J28)</f>
        <v>15479833891.75535</v>
      </c>
      <c r="K29" s="47">
        <f>SUM(K5:K28)</f>
        <v>15479833891.75535</v>
      </c>
      <c r="L29" s="51">
        <f>SUM(L5:L28)</f>
        <v>3607697.6159498128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4725833.2482141759</v>
      </c>
      <c r="G33" s="57">
        <f t="shared" si="3"/>
        <v>2685882.6502860812</v>
      </c>
      <c r="H33" s="46">
        <f t="shared" si="3"/>
        <v>14205261958.671824</v>
      </c>
      <c r="I33" s="11" t="str">
        <f>SUMIF($A$5:$A$28,$E33,$I$5:$I$28)&amp;"/"&amp;COUNTIF($A$5:$A$28,E33)</f>
        <v>10/10</v>
      </c>
      <c r="J33" s="52">
        <f>SUMIF($A$5:$A$28,$E33,$J$5:$J$28)</f>
        <v>14205261958.671824</v>
      </c>
      <c r="K33" s="56">
        <f>J33/H33</f>
        <v>1</v>
      </c>
      <c r="L33" s="50">
        <f>SUMIF($A$5:$A$28,$E33,$L$5:$L$28)</f>
        <v>2685882.6502860812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41588.196913524611</v>
      </c>
      <c r="G34" s="52">
        <f t="shared" si="3"/>
        <v>209738.62655123687</v>
      </c>
      <c r="H34" s="46">
        <f t="shared" si="3"/>
        <v>356902817.49965632</v>
      </c>
      <c r="I34" s="11" t="str">
        <f>SUMIF($A$5:$A$28,$E34,$I$5:$I$28)&amp;"/"&amp;COUNTIF($A$5:$A$28,E34)</f>
        <v>5/5</v>
      </c>
      <c r="J34" s="52">
        <f>SUMIF($A$5:$A$28,$E34,$J$5:$J$28)</f>
        <v>356902817.49965632</v>
      </c>
      <c r="K34" s="56">
        <f t="shared" ref="K34:K36" si="4">J34/H34</f>
        <v>1</v>
      </c>
      <c r="L34" s="50">
        <f>SUMIF($A$5:$A$28,$E34,$L$5:$L$28)</f>
        <v>209738.62655123687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101914.32607745638</v>
      </c>
      <c r="G35" s="52">
        <f t="shared" si="3"/>
        <v>519067.13247323694</v>
      </c>
      <c r="H35" s="46">
        <f t="shared" si="3"/>
        <v>783114963.9355973</v>
      </c>
      <c r="I35" s="11" t="str">
        <f>SUMIF($A$5:$A$28,$E35,$I$5:$I$28)&amp;"/"&amp;COUNTIF($A$5:$A$28,E35)</f>
        <v>5/5</v>
      </c>
      <c r="J35" s="52">
        <f>SUMIF($A$5:$A$28,$E35,$J$5:$J$28)</f>
        <v>783114963.9355973</v>
      </c>
      <c r="K35" s="56">
        <f t="shared" si="4"/>
        <v>1</v>
      </c>
      <c r="L35" s="50">
        <f>SUMIF($A$5:$A$28,$E35,$L$5:$L$28)</f>
        <v>519067.13247323694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16997.362668815993</v>
      </c>
      <c r="G36" s="52">
        <f t="shared" si="3"/>
        <v>193009.20663925813</v>
      </c>
      <c r="H36" s="46">
        <f t="shared" si="3"/>
        <v>134554151.6482732</v>
      </c>
      <c r="I36" s="11" t="str">
        <f>SUMIF($A$5:$A$28,$E36,$I$5:$I$28)&amp;"/"&amp;COUNTIF($A$5:$A$28,E36)</f>
        <v>4/4</v>
      </c>
      <c r="J36" s="52">
        <f>SUMIF($A$5:$A$28,$E36,$J$5:$J$28)</f>
        <v>134554151.6482732</v>
      </c>
      <c r="K36" s="56">
        <f t="shared" si="4"/>
        <v>1</v>
      </c>
      <c r="L36" s="50">
        <f>SUMIF($A$5:$A$28,$E36,$L$5:$L$28)</f>
        <v>193009.20663925813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4886333.133873973</v>
      </c>
      <c r="G37" s="54">
        <f>SUM(G33:G36)</f>
        <v>3607697.6159498133</v>
      </c>
      <c r="H37" s="53">
        <f>SUM(H33:H36)</f>
        <v>15479833891.75535</v>
      </c>
      <c r="I37" s="12" t="str">
        <f>SUM(I5:I28)&amp;"/"&amp;COUNTA(I5:I28)</f>
        <v>24/24</v>
      </c>
      <c r="J37" s="59">
        <f>SUM(J33:J36)</f>
        <v>15479833891.75535</v>
      </c>
      <c r="K37" s="40"/>
      <c r="L37" s="60">
        <f>SUM(L33:L36)</f>
        <v>3607697.6159498133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5.3499274935336787E-2</v>
      </c>
    </row>
  </sheetData>
  <mergeCells count="1">
    <mergeCell ref="G31:M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2EE7-C7D9-4129-8BB4-D13D6B92F00B}">
  <dimension ref="A1:M40"/>
  <sheetViews>
    <sheetView workbookViewId="0">
      <selection activeCell="A5" sqref="A5:H28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74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385195.525398764</v>
      </c>
      <c r="G5" s="49">
        <v>11386.3579223299</v>
      </c>
      <c r="H5" s="49">
        <v>700731634.82202899</v>
      </c>
      <c r="I5" s="45">
        <f>vlootsamenstelling!F14</f>
        <v>1</v>
      </c>
      <c r="J5" s="49">
        <f>H5*I5</f>
        <v>700731634.82202899</v>
      </c>
      <c r="K5" s="49">
        <f t="shared" ref="K5:K28" si="0">J5/VLOOKUP(A5,$E$33:$K$36,7,FALSE)</f>
        <v>700731634.82202899</v>
      </c>
      <c r="L5" s="84">
        <f>G5*K5/H5</f>
        <v>11386.3579223299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172107.50247116599</v>
      </c>
      <c r="G6" s="46">
        <v>4370.7159922859</v>
      </c>
      <c r="H6" s="46">
        <v>259918087.44783199</v>
      </c>
      <c r="I6" s="43">
        <f>vlootsamenstelling!F15</f>
        <v>1</v>
      </c>
      <c r="J6" s="46">
        <f t="shared" ref="J6:J28" si="1">H6*I6</f>
        <v>259918087.44783199</v>
      </c>
      <c r="K6" s="46">
        <f t="shared" si="0"/>
        <v>259918087.44783199</v>
      </c>
      <c r="L6" s="82">
        <f t="shared" ref="L6:L28" si="2">G6*K6/H6</f>
        <v>4370.7159922859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2022932.98988041</v>
      </c>
      <c r="G7" s="46">
        <v>82890.319559683194</v>
      </c>
      <c r="H7" s="46">
        <v>5088370189.9270802</v>
      </c>
      <c r="I7" s="43">
        <f>vlootsamenstelling!F16</f>
        <v>1</v>
      </c>
      <c r="J7" s="46">
        <f t="shared" si="1"/>
        <v>5088370189.9270802</v>
      </c>
      <c r="K7" s="46">
        <f t="shared" si="0"/>
        <v>5088370189.9270802</v>
      </c>
      <c r="L7" s="82">
        <f t="shared" si="2"/>
        <v>82890.319559683194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115762.960757821</v>
      </c>
      <c r="G8" s="46">
        <v>14227.348747526599</v>
      </c>
      <c r="H8" s="46">
        <v>149307845.93618801</v>
      </c>
      <c r="I8" s="43">
        <f>vlootsamenstelling!F17</f>
        <v>1</v>
      </c>
      <c r="J8" s="46">
        <f t="shared" si="1"/>
        <v>149307845.93618801</v>
      </c>
      <c r="K8" s="46">
        <f t="shared" si="0"/>
        <v>149307845.93618801</v>
      </c>
      <c r="L8" s="82">
        <f t="shared" si="2"/>
        <v>14227.348747526599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174927.549347291</v>
      </c>
      <c r="G9" s="46">
        <v>8944.3078882473492</v>
      </c>
      <c r="H9" s="46">
        <v>407973984.80409098</v>
      </c>
      <c r="I9" s="43">
        <f>vlootsamenstelling!F18</f>
        <v>1</v>
      </c>
      <c r="J9" s="46">
        <f t="shared" si="1"/>
        <v>407973984.80409098</v>
      </c>
      <c r="K9" s="46">
        <f t="shared" si="0"/>
        <v>407973984.80409098</v>
      </c>
      <c r="L9" s="82">
        <f t="shared" si="2"/>
        <v>8944.3078882473492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259268.34943109899</v>
      </c>
      <c r="G10" s="46">
        <v>15374.6248468586</v>
      </c>
      <c r="H10" s="46">
        <v>747169440.35454202</v>
      </c>
      <c r="I10" s="43">
        <f>vlootsamenstelling!F19</f>
        <v>1</v>
      </c>
      <c r="J10" s="46">
        <f>H10*I10</f>
        <v>747169440.35454202</v>
      </c>
      <c r="K10" s="46">
        <f t="shared" si="0"/>
        <v>747169440.35454202</v>
      </c>
      <c r="L10" s="82">
        <f t="shared" si="2"/>
        <v>15374.6248468586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136501.44933766601</v>
      </c>
      <c r="G11" s="46">
        <v>10321.456255247</v>
      </c>
      <c r="H11" s="46">
        <v>502062799.46301901</v>
      </c>
      <c r="I11" s="43">
        <f>vlootsamenstelling!F20</f>
        <v>1</v>
      </c>
      <c r="J11" s="46">
        <f t="shared" si="1"/>
        <v>502062799.46301901</v>
      </c>
      <c r="K11" s="46">
        <f t="shared" si="0"/>
        <v>502062799.46301901</v>
      </c>
      <c r="L11" s="82">
        <f t="shared" si="2"/>
        <v>10321.456255247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817629.24744057201</v>
      </c>
      <c r="G12" s="46">
        <v>93089.631739414996</v>
      </c>
      <c r="H12" s="46">
        <v>4507532325.3598404</v>
      </c>
      <c r="I12" s="43">
        <f>vlootsamenstelling!F21</f>
        <v>1</v>
      </c>
      <c r="J12" s="46">
        <f t="shared" si="1"/>
        <v>4507532325.3598404</v>
      </c>
      <c r="K12" s="46">
        <f t="shared" si="0"/>
        <v>4507532325.3598404</v>
      </c>
      <c r="L12" s="82">
        <f t="shared" si="2"/>
        <v>93089.631739414996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369265.40048423398</v>
      </c>
      <c r="G13" s="46">
        <v>9169.5142014335397</v>
      </c>
      <c r="H13" s="46">
        <v>528853035.11159301</v>
      </c>
      <c r="I13" s="43">
        <f>vlootsamenstelling!F22</f>
        <v>1</v>
      </c>
      <c r="J13" s="46">
        <f t="shared" si="1"/>
        <v>528853035.11159301</v>
      </c>
      <c r="K13" s="46">
        <f t="shared" si="0"/>
        <v>528853035.11159301</v>
      </c>
      <c r="L13" s="82">
        <f t="shared" si="2"/>
        <v>9169.5142014335397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272242.27366515301</v>
      </c>
      <c r="G14" s="47">
        <v>19884.887704569901</v>
      </c>
      <c r="H14" s="47">
        <v>1313342615.44561</v>
      </c>
      <c r="I14" s="44">
        <f>vlootsamenstelling!F23</f>
        <v>1</v>
      </c>
      <c r="J14" s="47">
        <f t="shared" si="1"/>
        <v>1313342615.44561</v>
      </c>
      <c r="K14" s="47">
        <f t="shared" si="0"/>
        <v>1313342615.44561</v>
      </c>
      <c r="L14" s="83">
        <f t="shared" si="2"/>
        <v>19884.887704569901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5957.9490281684903</v>
      </c>
      <c r="G15" s="48">
        <v>1012.95804642752</v>
      </c>
      <c r="H15" s="48">
        <v>7667067.5385196898</v>
      </c>
      <c r="I15" s="43">
        <f>vlootsamenstelling!F24</f>
        <v>1</v>
      </c>
      <c r="J15" s="46">
        <f t="shared" si="1"/>
        <v>7667067.5385196898</v>
      </c>
      <c r="K15" s="46">
        <f t="shared" si="0"/>
        <v>7667067.5385196898</v>
      </c>
      <c r="L15" s="82">
        <f t="shared" si="2"/>
        <v>1012.95804642752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3750.2215457109801</v>
      </c>
      <c r="G16" s="48">
        <v>1002.87168541554</v>
      </c>
      <c r="H16" s="48">
        <v>11548869.8458886</v>
      </c>
      <c r="I16" s="43">
        <f>vlootsamenstelling!F25</f>
        <v>1</v>
      </c>
      <c r="J16" s="46">
        <f t="shared" si="1"/>
        <v>11548869.8458886</v>
      </c>
      <c r="K16" s="46">
        <f t="shared" si="0"/>
        <v>11548869.8458886</v>
      </c>
      <c r="L16" s="82">
        <f t="shared" si="2"/>
        <v>1002.8716854155401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29920.543232790798</v>
      </c>
      <c r="G17" s="48">
        <v>18602.197296423201</v>
      </c>
      <c r="H17" s="48">
        <v>316426162.95138198</v>
      </c>
      <c r="I17" s="43">
        <f>vlootsamenstelling!F26</f>
        <v>1</v>
      </c>
      <c r="J17" s="46">
        <f t="shared" si="1"/>
        <v>316426162.95138198</v>
      </c>
      <c r="K17" s="46">
        <f t="shared" si="0"/>
        <v>316426162.95138198</v>
      </c>
      <c r="L17" s="82">
        <f t="shared" si="2"/>
        <v>18602.197296423201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858.752403662402</v>
      </c>
      <c r="G18" s="48">
        <v>548.15021646191201</v>
      </c>
      <c r="H18" s="48">
        <v>9927498.93255133</v>
      </c>
      <c r="I18" s="43">
        <f>vlootsamenstelling!F27</f>
        <v>1</v>
      </c>
      <c r="J18" s="46">
        <f t="shared" si="1"/>
        <v>9927498.93255133</v>
      </c>
      <c r="K18" s="46">
        <f t="shared" si="0"/>
        <v>9927498.93255133</v>
      </c>
      <c r="L18" s="82">
        <f t="shared" si="2"/>
        <v>548.15021646191201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1100.7307031919399</v>
      </c>
      <c r="G19" s="48">
        <v>622.94750041826103</v>
      </c>
      <c r="H19" s="48">
        <v>11333218.2313147</v>
      </c>
      <c r="I19" s="43">
        <f>vlootsamenstelling!F28</f>
        <v>1</v>
      </c>
      <c r="J19" s="46">
        <f>H19*I19</f>
        <v>11333218.2313147</v>
      </c>
      <c r="K19" s="46">
        <f t="shared" si="0"/>
        <v>11333218.2313147</v>
      </c>
      <c r="L19" s="82">
        <f t="shared" si="2"/>
        <v>622.94750041826103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4111.7890661166302</v>
      </c>
      <c r="G20" s="49">
        <v>1289.91944164336</v>
      </c>
      <c r="H20" s="49">
        <v>6185116.8040476898</v>
      </c>
      <c r="I20" s="45">
        <f>vlootsamenstelling!F29</f>
        <v>1</v>
      </c>
      <c r="J20" s="49">
        <f t="shared" si="1"/>
        <v>6185116.8040476898</v>
      </c>
      <c r="K20" s="49">
        <f t="shared" si="0"/>
        <v>6185116.8040476898</v>
      </c>
      <c r="L20" s="84">
        <f t="shared" si="2"/>
        <v>1289.91944164336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4841.2353773179902</v>
      </c>
      <c r="G21" s="46">
        <v>1511.7811971634501</v>
      </c>
      <c r="H21" s="46">
        <v>11924052.609924501</v>
      </c>
      <c r="I21" s="43">
        <f>vlootsamenstelling!F30</f>
        <v>1</v>
      </c>
      <c r="J21" s="46">
        <f t="shared" si="1"/>
        <v>11924052.609924501</v>
      </c>
      <c r="K21" s="46">
        <f t="shared" si="0"/>
        <v>11924052.609924501</v>
      </c>
      <c r="L21" s="82">
        <f t="shared" si="2"/>
        <v>1511.7811971634501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86315.062579313104</v>
      </c>
      <c r="G22" s="46">
        <v>56306.181381652197</v>
      </c>
      <c r="H22" s="46">
        <v>710418247.763147</v>
      </c>
      <c r="I22" s="43">
        <f>vlootsamenstelling!F31</f>
        <v>1</v>
      </c>
      <c r="J22" s="46">
        <f t="shared" si="1"/>
        <v>710418247.763147</v>
      </c>
      <c r="K22" s="46">
        <f t="shared" si="0"/>
        <v>710418247.763147</v>
      </c>
      <c r="L22" s="82">
        <f t="shared" si="2"/>
        <v>56306.18138165219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6645.4850440912696</v>
      </c>
      <c r="G23" s="46">
        <v>4346.7928463096596</v>
      </c>
      <c r="H23" s="46">
        <v>54585471.704369299</v>
      </c>
      <c r="I23" s="43">
        <f>vlootsamenstelling!F32</f>
        <v>1</v>
      </c>
      <c r="J23" s="46">
        <f t="shared" si="1"/>
        <v>54585471.704369299</v>
      </c>
      <c r="K23" s="46">
        <f t="shared" si="0"/>
        <v>54585471.704369299</v>
      </c>
      <c r="L23" s="82">
        <f t="shared" si="2"/>
        <v>4346.7928463096596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0.75401061738873199</v>
      </c>
      <c r="G24" s="47">
        <v>0.12766875644007999</v>
      </c>
      <c r="H24" s="47">
        <v>2075.0541089061398</v>
      </c>
      <c r="I24" s="44">
        <f>vlootsamenstelling!F33</f>
        <v>1</v>
      </c>
      <c r="J24" s="47">
        <f t="shared" si="1"/>
        <v>2075.0541089061398</v>
      </c>
      <c r="K24" s="47">
        <f t="shared" si="0"/>
        <v>2075.0541089061398</v>
      </c>
      <c r="L24" s="83">
        <f t="shared" si="2"/>
        <v>0.12766875644007999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4470.0070523479299</v>
      </c>
      <c r="G25" s="46">
        <v>1624.3805655249</v>
      </c>
      <c r="H25" s="46">
        <v>10903797.3319022</v>
      </c>
      <c r="I25" s="43">
        <f>vlootsamenstelling!F34</f>
        <v>1</v>
      </c>
      <c r="J25" s="46">
        <f t="shared" si="1"/>
        <v>10903797.3319022</v>
      </c>
      <c r="K25" s="46">
        <f t="shared" si="0"/>
        <v>10903797.3319022</v>
      </c>
      <c r="L25" s="82">
        <f t="shared" si="2"/>
        <v>1624.3805655249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12493.5673030655</v>
      </c>
      <c r="G26" s="46">
        <v>7770.54701513691</v>
      </c>
      <c r="H26" s="46">
        <v>122782179.38840599</v>
      </c>
      <c r="I26" s="43">
        <f>vlootsamenstelling!F35</f>
        <v>1</v>
      </c>
      <c r="J26" s="46">
        <f t="shared" si="1"/>
        <v>122782179.38840599</v>
      </c>
      <c r="K26" s="46">
        <f t="shared" si="0"/>
        <v>122782179.38840599</v>
      </c>
      <c r="L26" s="82">
        <f t="shared" si="2"/>
        <v>7770.5470151369091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10.4829020635762</v>
      </c>
      <c r="G27" s="46">
        <v>17.639440292010701</v>
      </c>
      <c r="H27" s="46">
        <v>259046.07489026801</v>
      </c>
      <c r="I27" s="43">
        <f>vlootsamenstelling!F36</f>
        <v>1</v>
      </c>
      <c r="J27" s="46">
        <f t="shared" si="1"/>
        <v>259046.07489026801</v>
      </c>
      <c r="K27" s="46">
        <f t="shared" si="0"/>
        <v>259046.07489026801</v>
      </c>
      <c r="L27" s="82">
        <f t="shared" si="2"/>
        <v>17.639440292010701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23.305411338983902</v>
      </c>
      <c r="G28" s="47">
        <v>33.597306772944101</v>
      </c>
      <c r="H28" s="47">
        <v>609128.85307471699</v>
      </c>
      <c r="I28" s="44">
        <f>vlootsamenstelling!F37</f>
        <v>1</v>
      </c>
      <c r="J28" s="47">
        <f t="shared" si="1"/>
        <v>609128.85307471699</v>
      </c>
      <c r="K28" s="47">
        <f t="shared" si="0"/>
        <v>609128.85307471699</v>
      </c>
      <c r="L28" s="82">
        <f t="shared" si="2"/>
        <v>33.597306772944101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4886333.133873974</v>
      </c>
      <c r="G29" s="47">
        <f>SUM(G5:G28)</f>
        <v>364349.25646599539</v>
      </c>
      <c r="H29" s="47">
        <f>SUM(H5:H28)</f>
        <v>15479833891.75535</v>
      </c>
      <c r="I29" s="5"/>
      <c r="J29" s="47">
        <f>SUM(J5:J28)</f>
        <v>15479833891.75535</v>
      </c>
      <c r="K29" s="47">
        <f>SUM(K5:K28)</f>
        <v>15479833891.75535</v>
      </c>
      <c r="L29" s="51">
        <f>SUM(L5:L28)</f>
        <v>364349.25646599539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4725833.2482141759</v>
      </c>
      <c r="G33" s="57">
        <f t="shared" si="3"/>
        <v>269659.16485759697</v>
      </c>
      <c r="H33" s="46">
        <f t="shared" si="3"/>
        <v>14205261958.671824</v>
      </c>
      <c r="I33" s="11" t="str">
        <f>SUMIF($A$5:$A$28,$E33,$I$5:$I$28)&amp;"/"&amp;COUNTIF($A$5:$A$28,E33)</f>
        <v>10/10</v>
      </c>
      <c r="J33" s="52">
        <f>SUMIF($A$5:$A$28,$E33,$J$5:$J$28)</f>
        <v>14205261958.671824</v>
      </c>
      <c r="K33" s="56">
        <f>J33/H33</f>
        <v>1</v>
      </c>
      <c r="L33" s="50">
        <f>SUMIF($A$5:$A$28,$E33,$L$5:$L$28)</f>
        <v>269659.16485759697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41588.196913524611</v>
      </c>
      <c r="G34" s="52">
        <f t="shared" si="3"/>
        <v>21789.124745146433</v>
      </c>
      <c r="H34" s="46">
        <f t="shared" si="3"/>
        <v>356902817.49965632</v>
      </c>
      <c r="I34" s="11" t="str">
        <f>SUMIF($A$5:$A$28,$E34,$I$5:$I$28)&amp;"/"&amp;COUNTIF($A$5:$A$28,E34)</f>
        <v>5/5</v>
      </c>
      <c r="J34" s="52">
        <f>SUMIF($A$5:$A$28,$E34,$J$5:$J$28)</f>
        <v>356902817.49965632</v>
      </c>
      <c r="K34" s="56">
        <f t="shared" ref="K34:K36" si="4">J34/H34</f>
        <v>1</v>
      </c>
      <c r="L34" s="50">
        <f>SUMIF($A$5:$A$28,$E34,$L$5:$L$28)</f>
        <v>21789.124745146433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101914.32607745638</v>
      </c>
      <c r="G35" s="52">
        <f t="shared" si="3"/>
        <v>63454.802535525108</v>
      </c>
      <c r="H35" s="46">
        <f t="shared" si="3"/>
        <v>783114963.9355973</v>
      </c>
      <c r="I35" s="11" t="str">
        <f>SUMIF($A$5:$A$28,$E35,$I$5:$I$28)&amp;"/"&amp;COUNTIF($A$5:$A$28,E35)</f>
        <v>5/5</v>
      </c>
      <c r="J35" s="52">
        <f>SUMIF($A$5:$A$28,$E35,$J$5:$J$28)</f>
        <v>783114963.9355973</v>
      </c>
      <c r="K35" s="56">
        <f t="shared" si="4"/>
        <v>1</v>
      </c>
      <c r="L35" s="50">
        <f>SUMIF($A$5:$A$28,$E35,$L$5:$L$28)</f>
        <v>63454.802535525101</v>
      </c>
      <c r="M35" s="55">
        <f t="shared" si="5"/>
        <v>0.99999999999999989</v>
      </c>
    </row>
    <row r="36" spans="5:13" ht="15.75" thickBot="1" x14ac:dyDescent="0.3">
      <c r="E36" s="63" t="s">
        <v>27</v>
      </c>
      <c r="F36" s="46">
        <f t="shared" si="3"/>
        <v>16997.362668815993</v>
      </c>
      <c r="G36" s="52">
        <f t="shared" si="3"/>
        <v>9446.1643277267649</v>
      </c>
      <c r="H36" s="46">
        <f t="shared" si="3"/>
        <v>134554151.6482732</v>
      </c>
      <c r="I36" s="11" t="str">
        <f>SUMIF($A$5:$A$28,$E36,$I$5:$I$28)&amp;"/"&amp;COUNTIF($A$5:$A$28,E36)</f>
        <v>4/4</v>
      </c>
      <c r="J36" s="52">
        <f>SUMIF($A$5:$A$28,$E36,$J$5:$J$28)</f>
        <v>134554151.6482732</v>
      </c>
      <c r="K36" s="56">
        <f t="shared" si="4"/>
        <v>1</v>
      </c>
      <c r="L36" s="50">
        <f>SUMIF($A$5:$A$28,$E36,$L$5:$L$28)</f>
        <v>9446.1643277267649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4886333.133873973</v>
      </c>
      <c r="G37" s="54">
        <f>SUM(G33:G36)</f>
        <v>364349.25646599528</v>
      </c>
      <c r="H37" s="53">
        <f>SUM(H33:H36)</f>
        <v>15479833891.75535</v>
      </c>
      <c r="I37" s="12" t="str">
        <f>SUM(I5:I28)&amp;"/"&amp;COUNTA(I5:I28)</f>
        <v>24/24</v>
      </c>
      <c r="J37" s="59">
        <f>SUM(J33:J36)</f>
        <v>15479833891.75535</v>
      </c>
      <c r="K37" s="40"/>
      <c r="L37" s="60">
        <f>SUM(L33:L36)</f>
        <v>364349.25646599528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2.5926124892774072E-2</v>
      </c>
    </row>
  </sheetData>
  <mergeCells count="1">
    <mergeCell ref="G31:M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FB85-B46C-4E9F-B166-F31E5BE0A8B1}">
  <dimension ref="A1:M43"/>
  <sheetViews>
    <sheetView workbookViewId="0">
      <selection activeCell="M12" sqref="M1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75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392554.52784640301</v>
      </c>
      <c r="G5" s="49">
        <v>78167.839324233006</v>
      </c>
      <c r="H5" s="49">
        <v>733210172.95035505</v>
      </c>
      <c r="I5" s="45">
        <f>vlootsamenstelling!F14</f>
        <v>1</v>
      </c>
      <c r="J5" s="49">
        <f>H5*I5</f>
        <v>733210172.95035505</v>
      </c>
      <c r="K5" s="49">
        <f t="shared" ref="K5:K28" si="0">J5/VLOOKUP(A5,$E$33:$K$36,7,FALSE)</f>
        <v>733210172.95035505</v>
      </c>
      <c r="L5" s="84">
        <f>G5*K5/H5</f>
        <v>78167.839324233006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145292.48819786799</v>
      </c>
      <c r="G6" s="46">
        <v>25403.661375158801</v>
      </c>
      <c r="H6" s="46">
        <v>210924614.23702499</v>
      </c>
      <c r="I6" s="43">
        <f>vlootsamenstelling!F15</f>
        <v>1</v>
      </c>
      <c r="J6" s="46">
        <f t="shared" ref="J6:J28" si="1">H6*I6</f>
        <v>210924614.23702499</v>
      </c>
      <c r="K6" s="46">
        <f t="shared" si="0"/>
        <v>210924614.23702499</v>
      </c>
      <c r="L6" s="82">
        <f t="shared" ref="L6:L28" si="2">G6*K6/H6</f>
        <v>25403.661375158801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2075560.5469883501</v>
      </c>
      <c r="G7" s="46">
        <v>513961.15991754498</v>
      </c>
      <c r="H7" s="46">
        <v>5164063938.9967899</v>
      </c>
      <c r="I7" s="43">
        <f>vlootsamenstelling!F16</f>
        <v>1</v>
      </c>
      <c r="J7" s="46">
        <f t="shared" si="1"/>
        <v>5164063938.9967899</v>
      </c>
      <c r="K7" s="46">
        <f t="shared" si="0"/>
        <v>5164063938.9967899</v>
      </c>
      <c r="L7" s="82">
        <f t="shared" si="2"/>
        <v>513961.15991754498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102218.440545577</v>
      </c>
      <c r="G8" s="46">
        <v>109496.74550772599</v>
      </c>
      <c r="H8" s="46">
        <v>117341673.108409</v>
      </c>
      <c r="I8" s="43">
        <f>vlootsamenstelling!F17</f>
        <v>1</v>
      </c>
      <c r="J8" s="46">
        <f t="shared" si="1"/>
        <v>117341673.108409</v>
      </c>
      <c r="K8" s="46">
        <f t="shared" si="0"/>
        <v>117341673.108409</v>
      </c>
      <c r="L8" s="82">
        <f t="shared" si="2"/>
        <v>109496.74550772599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137590.98082524599</v>
      </c>
      <c r="G9" s="46">
        <v>300825.40479874198</v>
      </c>
      <c r="H9" s="46">
        <v>302282315.69913203</v>
      </c>
      <c r="I9" s="43">
        <f>vlootsamenstelling!F18</f>
        <v>1</v>
      </c>
      <c r="J9" s="46">
        <f t="shared" si="1"/>
        <v>302282315.69913203</v>
      </c>
      <c r="K9" s="46">
        <f t="shared" si="0"/>
        <v>302282315.69913203</v>
      </c>
      <c r="L9" s="82">
        <f t="shared" si="2"/>
        <v>300825.40479874198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219577.504526178</v>
      </c>
      <c r="G10" s="46">
        <v>465167.95946041698</v>
      </c>
      <c r="H10" s="46">
        <v>600983893.92557704</v>
      </c>
      <c r="I10" s="43">
        <f>vlootsamenstelling!F19</f>
        <v>1</v>
      </c>
      <c r="J10" s="46">
        <f>H10*I10</f>
        <v>600983893.92557704</v>
      </c>
      <c r="K10" s="46">
        <f t="shared" si="0"/>
        <v>600983893.92557704</v>
      </c>
      <c r="L10" s="82">
        <f t="shared" si="2"/>
        <v>465167.95946041698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122493.645482199</v>
      </c>
      <c r="G11" s="46">
        <v>165057.39121876599</v>
      </c>
      <c r="H11" s="46">
        <v>431972345.23617202</v>
      </c>
      <c r="I11" s="43">
        <f>vlootsamenstelling!F20</f>
        <v>1</v>
      </c>
      <c r="J11" s="46">
        <f t="shared" si="1"/>
        <v>431972345.23617202</v>
      </c>
      <c r="K11" s="46">
        <f t="shared" si="0"/>
        <v>431972345.23617202</v>
      </c>
      <c r="L11" s="82">
        <f t="shared" si="2"/>
        <v>165057.39121876599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860090.00475875998</v>
      </c>
      <c r="G12" s="46">
        <v>707818.98053520801</v>
      </c>
      <c r="H12" s="46">
        <v>4611360282.8701897</v>
      </c>
      <c r="I12" s="43">
        <f>vlootsamenstelling!F21</f>
        <v>1</v>
      </c>
      <c r="J12" s="46">
        <f t="shared" si="1"/>
        <v>4611360282.8701897</v>
      </c>
      <c r="K12" s="46">
        <f t="shared" si="0"/>
        <v>4611360282.8701897</v>
      </c>
      <c r="L12" s="82">
        <f t="shared" si="2"/>
        <v>707818.98053520801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374959.13728884998</v>
      </c>
      <c r="G13" s="46">
        <v>69717.496532217207</v>
      </c>
      <c r="H13" s="46">
        <v>557886374.44726396</v>
      </c>
      <c r="I13" s="43">
        <f>vlootsamenstelling!F22</f>
        <v>1</v>
      </c>
      <c r="J13" s="46">
        <f t="shared" si="1"/>
        <v>557886374.44726396</v>
      </c>
      <c r="K13" s="46">
        <f t="shared" si="0"/>
        <v>557886374.44726396</v>
      </c>
      <c r="L13" s="82">
        <f t="shared" si="2"/>
        <v>69717.496532217207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327655.252537466</v>
      </c>
      <c r="G14" s="47">
        <v>0</v>
      </c>
      <c r="H14" s="47">
        <v>1579408288.3773701</v>
      </c>
      <c r="I14" s="44">
        <f>vlootsamenstelling!F23</f>
        <v>1</v>
      </c>
      <c r="J14" s="47">
        <f t="shared" si="1"/>
        <v>1579408288.3773701</v>
      </c>
      <c r="K14" s="47">
        <f t="shared" si="0"/>
        <v>1579408288.3773701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5166.2869658728596</v>
      </c>
      <c r="G15" s="48">
        <v>23316.754130704099</v>
      </c>
      <c r="H15" s="48">
        <v>5928646.56028149</v>
      </c>
      <c r="I15" s="43">
        <f>vlootsamenstelling!F24</f>
        <v>1</v>
      </c>
      <c r="J15" s="46">
        <f t="shared" si="1"/>
        <v>5928646.56028149</v>
      </c>
      <c r="K15" s="46">
        <f t="shared" si="0"/>
        <v>5928646.56028149</v>
      </c>
      <c r="L15" s="82">
        <f t="shared" si="2"/>
        <v>23316.754130704099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3340.6957853578001</v>
      </c>
      <c r="G16" s="48">
        <v>36083.817771078699</v>
      </c>
      <c r="H16" s="48">
        <v>9210477.6614334602</v>
      </c>
      <c r="I16" s="43">
        <f>vlootsamenstelling!F25</f>
        <v>1</v>
      </c>
      <c r="J16" s="46">
        <f t="shared" si="1"/>
        <v>9210477.6614334602</v>
      </c>
      <c r="K16" s="46">
        <f t="shared" si="0"/>
        <v>9210477.6614334602</v>
      </c>
      <c r="L16" s="82">
        <f t="shared" si="2"/>
        <v>36083.817771078699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31549.4195012895</v>
      </c>
      <c r="G17" s="48">
        <v>136177.49886970199</v>
      </c>
      <c r="H17" s="48">
        <v>327066693.38110399</v>
      </c>
      <c r="I17" s="43">
        <f>vlootsamenstelling!F26</f>
        <v>1</v>
      </c>
      <c r="J17" s="46">
        <f t="shared" si="1"/>
        <v>327066693.38110399</v>
      </c>
      <c r="K17" s="46">
        <f t="shared" si="0"/>
        <v>327066693.38110399</v>
      </c>
      <c r="L17" s="82">
        <f t="shared" si="2"/>
        <v>136177.49886970199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912.91057671804901</v>
      </c>
      <c r="G18" s="48">
        <v>2338.6352490930199</v>
      </c>
      <c r="H18" s="48">
        <v>10386531.920347299</v>
      </c>
      <c r="I18" s="43">
        <f>vlootsamenstelling!F27</f>
        <v>1</v>
      </c>
      <c r="J18" s="46">
        <f t="shared" si="1"/>
        <v>10386531.920347299</v>
      </c>
      <c r="K18" s="46">
        <f t="shared" si="0"/>
        <v>10386531.920347299</v>
      </c>
      <c r="L18" s="82">
        <f t="shared" si="2"/>
        <v>2338.6352490930199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1350.10744612451</v>
      </c>
      <c r="G19" s="48">
        <v>0</v>
      </c>
      <c r="H19" s="48">
        <v>13691869.007766699</v>
      </c>
      <c r="I19" s="43">
        <f>vlootsamenstelling!F28</f>
        <v>1</v>
      </c>
      <c r="J19" s="46">
        <f>H19*I19</f>
        <v>13691869.007766699</v>
      </c>
      <c r="K19" s="46">
        <f t="shared" si="0"/>
        <v>13691869.007766699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3575.7190832362198</v>
      </c>
      <c r="G20" s="49">
        <v>38505.015003765999</v>
      </c>
      <c r="H20" s="49">
        <v>4819042.9572877502</v>
      </c>
      <c r="I20" s="45">
        <f>vlootsamenstelling!F29</f>
        <v>1</v>
      </c>
      <c r="J20" s="49">
        <f t="shared" si="1"/>
        <v>4819042.9572877502</v>
      </c>
      <c r="K20" s="49">
        <f t="shared" si="0"/>
        <v>4819042.9572877502</v>
      </c>
      <c r="L20" s="84">
        <f t="shared" si="2"/>
        <v>38505.015003765999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4216.3189309765103</v>
      </c>
      <c r="G21" s="46">
        <v>64277.988117373701</v>
      </c>
      <c r="H21" s="46">
        <v>9239439.2664241102</v>
      </c>
      <c r="I21" s="43">
        <f>vlootsamenstelling!F30</f>
        <v>1</v>
      </c>
      <c r="J21" s="46">
        <f t="shared" si="1"/>
        <v>9239439.2664241102</v>
      </c>
      <c r="K21" s="46">
        <f t="shared" si="0"/>
        <v>9239439.2664241102</v>
      </c>
      <c r="L21" s="82">
        <f t="shared" si="2"/>
        <v>64277.988117373701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87908.718533720894</v>
      </c>
      <c r="G22" s="46">
        <v>372723.81849968398</v>
      </c>
      <c r="H22" s="46">
        <v>718290166.48647296</v>
      </c>
      <c r="I22" s="43">
        <f>vlootsamenstelling!F31</f>
        <v>1</v>
      </c>
      <c r="J22" s="46">
        <f t="shared" si="1"/>
        <v>718290166.48647296</v>
      </c>
      <c r="K22" s="46">
        <f t="shared" si="0"/>
        <v>718290166.48647296</v>
      </c>
      <c r="L22" s="82">
        <f t="shared" si="2"/>
        <v>372723.81849968398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7595.86392706674</v>
      </c>
      <c r="G23" s="46">
        <v>20153.9279048586</v>
      </c>
      <c r="H23" s="46">
        <v>61799826.650412798</v>
      </c>
      <c r="I23" s="43">
        <f>vlootsamenstelling!F32</f>
        <v>1</v>
      </c>
      <c r="J23" s="46">
        <f t="shared" si="1"/>
        <v>61799826.650412798</v>
      </c>
      <c r="K23" s="46">
        <f t="shared" si="0"/>
        <v>61799826.650412798</v>
      </c>
      <c r="L23" s="82">
        <f t="shared" si="2"/>
        <v>20153.9279048586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0.67490548759890601</v>
      </c>
      <c r="G24" s="47">
        <v>0</v>
      </c>
      <c r="H24" s="47">
        <v>1730.3335711495299</v>
      </c>
      <c r="I24" s="44">
        <f>vlootsamenstelling!F33</f>
        <v>1</v>
      </c>
      <c r="J24" s="47">
        <f t="shared" si="1"/>
        <v>1730.3335711495299</v>
      </c>
      <c r="K24" s="47">
        <f t="shared" si="0"/>
        <v>1730.3335711495299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3940.28904931956</v>
      </c>
      <c r="G25" s="46">
        <v>81633.0073176445</v>
      </c>
      <c r="H25" s="46">
        <v>8304405.2836230705</v>
      </c>
      <c r="I25" s="43">
        <f>vlootsamenstelling!F34</f>
        <v>1</v>
      </c>
      <c r="J25" s="46">
        <f t="shared" si="1"/>
        <v>8304405.2836230705</v>
      </c>
      <c r="K25" s="46">
        <f t="shared" si="0"/>
        <v>8304405.2836230705</v>
      </c>
      <c r="L25" s="82">
        <f t="shared" si="2"/>
        <v>81633.0073176445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13055.7746395626</v>
      </c>
      <c r="G26" s="46">
        <v>86880.7956923171</v>
      </c>
      <c r="H26" s="46">
        <v>124878904.85392199</v>
      </c>
      <c r="I26" s="43">
        <f>vlootsamenstelling!F35</f>
        <v>1</v>
      </c>
      <c r="J26" s="46">
        <f t="shared" si="1"/>
        <v>124878904.85392199</v>
      </c>
      <c r="K26" s="46">
        <f t="shared" si="0"/>
        <v>124878904.85392199</v>
      </c>
      <c r="L26" s="82">
        <f t="shared" si="2"/>
        <v>86880.7956923171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10.0605325318421</v>
      </c>
      <c r="G27" s="46">
        <v>1166.3929641551599</v>
      </c>
      <c r="H27" s="46">
        <v>244446.65533476701</v>
      </c>
      <c r="I27" s="43">
        <f>vlootsamenstelling!F36</f>
        <v>1</v>
      </c>
      <c r="J27" s="46">
        <f t="shared" si="1"/>
        <v>244446.65533476701</v>
      </c>
      <c r="K27" s="46">
        <f t="shared" si="0"/>
        <v>244446.65533476701</v>
      </c>
      <c r="L27" s="82">
        <f t="shared" si="2"/>
        <v>1166.3929641551599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22.179523915590501</v>
      </c>
      <c r="G28" s="47">
        <v>0</v>
      </c>
      <c r="H28" s="47">
        <v>560154.96760976606</v>
      </c>
      <c r="I28" s="44">
        <f>vlootsamenstelling!F37</f>
        <v>1</v>
      </c>
      <c r="J28" s="47">
        <f t="shared" si="1"/>
        <v>560154.96760976606</v>
      </c>
      <c r="K28" s="47">
        <f t="shared" si="0"/>
        <v>560154.96760976606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4920637.5483980766</v>
      </c>
      <c r="G29" s="47">
        <f>SUM(G5:G28)</f>
        <v>3298874.2901903898</v>
      </c>
      <c r="H29" s="47">
        <f>SUM(H5:H28)</f>
        <v>15603856235.833874</v>
      </c>
      <c r="I29" s="5"/>
      <c r="J29" s="47">
        <f>SUM(J5:J28)</f>
        <v>15603856235.833874</v>
      </c>
      <c r="K29" s="47">
        <f>SUM(K5:K28)</f>
        <v>15603856235.833874</v>
      </c>
      <c r="L29" s="51">
        <f>SUM(L5:L28)</f>
        <v>3298874.2901903898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4757992.528996896</v>
      </c>
      <c r="G33" s="57">
        <f t="shared" si="3"/>
        <v>2435616.6386700128</v>
      </c>
      <c r="H33" s="46">
        <f t="shared" si="3"/>
        <v>14309433899.848284</v>
      </c>
      <c r="I33" s="11" t="str">
        <f>SUMIF($A$5:$A$28,$E33,$I$5:$I$28)&amp;"/"&amp;COUNTIF($A$5:$A$28,E33)</f>
        <v>10/10</v>
      </c>
      <c r="J33" s="52">
        <f>SUMIF($A$5:$A$28,$E33,$J$5:$J$28)</f>
        <v>14309433899.848284</v>
      </c>
      <c r="K33" s="56">
        <f>J33/H33</f>
        <v>1</v>
      </c>
      <c r="L33" s="50">
        <f>SUMIF($A$5:$A$28,$E33,$L$5:$L$28)</f>
        <v>2435616.6386700128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42319.420275362718</v>
      </c>
      <c r="G34" s="52">
        <f t="shared" si="3"/>
        <v>197916.70602057781</v>
      </c>
      <c r="H34" s="46">
        <f t="shared" si="3"/>
        <v>366284218.53093296</v>
      </c>
      <c r="I34" s="11" t="str">
        <f>SUMIF($A$5:$A$28,$E34,$I$5:$I$28)&amp;"/"&amp;COUNTIF($A$5:$A$28,E34)</f>
        <v>5/5</v>
      </c>
      <c r="J34" s="52">
        <f>SUMIF($A$5:$A$28,$E34,$J$5:$J$28)</f>
        <v>366284218.53093296</v>
      </c>
      <c r="K34" s="56">
        <f t="shared" ref="K34:K36" si="4">J34/H34</f>
        <v>1</v>
      </c>
      <c r="L34" s="50">
        <f>SUMIF($A$5:$A$28,$E34,$L$5:$L$28)</f>
        <v>197916.70602057781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103297.29538048795</v>
      </c>
      <c r="G35" s="52">
        <f t="shared" si="3"/>
        <v>495660.7495256823</v>
      </c>
      <c r="H35" s="46">
        <f t="shared" si="3"/>
        <v>794150205.69416881</v>
      </c>
      <c r="I35" s="11" t="str">
        <f>SUMIF($A$5:$A$28,$E35,$I$5:$I$28)&amp;"/"&amp;COUNTIF($A$5:$A$28,E35)</f>
        <v>5/5</v>
      </c>
      <c r="J35" s="52">
        <f>SUMIF($A$5:$A$28,$E35,$J$5:$J$28)</f>
        <v>794150205.69416881</v>
      </c>
      <c r="K35" s="56">
        <f t="shared" si="4"/>
        <v>1</v>
      </c>
      <c r="L35" s="50">
        <f>SUMIF($A$5:$A$28,$E35,$L$5:$L$28)</f>
        <v>495660.7495256823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17028.303745329595</v>
      </c>
      <c r="G36" s="52">
        <f t="shared" si="3"/>
        <v>169680.19597411677</v>
      </c>
      <c r="H36" s="46">
        <f t="shared" si="3"/>
        <v>133987911.7604896</v>
      </c>
      <c r="I36" s="11" t="str">
        <f>SUMIF($A$5:$A$28,$E36,$I$5:$I$28)&amp;"/"&amp;COUNTIF($A$5:$A$28,E36)</f>
        <v>4/4</v>
      </c>
      <c r="J36" s="52">
        <f>SUMIF($A$5:$A$28,$E36,$J$5:$J$28)</f>
        <v>133987911.7604896</v>
      </c>
      <c r="K36" s="56">
        <f t="shared" si="4"/>
        <v>1</v>
      </c>
      <c r="L36" s="50">
        <f>SUMIF($A$5:$A$28,$E36,$L$5:$L$28)</f>
        <v>169680.19597411677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4920637.5483980766</v>
      </c>
      <c r="G37" s="54">
        <f>SUM(G33:G36)</f>
        <v>3298874.2901903898</v>
      </c>
      <c r="H37" s="53">
        <f>SUM(H33:H36)</f>
        <v>15603856235.833876</v>
      </c>
      <c r="I37" s="12" t="str">
        <f>SUM(I5:I28)&amp;"/"&amp;COUNTA(I5:I28)</f>
        <v>24/24</v>
      </c>
      <c r="J37" s="59">
        <f>SUM(J33:J36)</f>
        <v>15603856235.833876</v>
      </c>
      <c r="K37" s="40"/>
      <c r="L37" s="60">
        <f>SUM(L33:L36)</f>
        <v>3298874.2901903898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F40" s="21"/>
      <c r="G40" s="13"/>
      <c r="H40" s="13"/>
    </row>
    <row r="41" spans="5:13" x14ac:dyDescent="0.25">
      <c r="F41" s="21"/>
      <c r="G41" s="13"/>
      <c r="H41" s="13"/>
    </row>
    <row r="42" spans="5:13" x14ac:dyDescent="0.25">
      <c r="F42" s="21"/>
      <c r="G42" s="13"/>
      <c r="H42" s="13"/>
    </row>
    <row r="43" spans="5:13" x14ac:dyDescent="0.25">
      <c r="F43" s="21"/>
      <c r="G43" s="13"/>
      <c r="H43" s="13"/>
    </row>
  </sheetData>
  <mergeCells count="1">
    <mergeCell ref="G31:M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98A3-DA78-45E2-80AF-8745EBB584EE}">
  <dimension ref="A1:M38"/>
  <sheetViews>
    <sheetView workbookViewId="0">
      <selection activeCell="F12" sqref="F1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76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392554.52784640301</v>
      </c>
      <c r="G5" s="49">
        <v>11885.6924742713</v>
      </c>
      <c r="H5" s="49">
        <v>733210172.95035505</v>
      </c>
      <c r="I5" s="45">
        <f>vlootsamenstelling!F14</f>
        <v>1</v>
      </c>
      <c r="J5" s="49">
        <f>H5*I5</f>
        <v>733210172.95035505</v>
      </c>
      <c r="K5" s="49">
        <f t="shared" ref="K5:K28" si="0">J5/VLOOKUP(A5,$E$33:$K$36,7,FALSE)</f>
        <v>733210172.95035505</v>
      </c>
      <c r="L5" s="84">
        <f>G5*K5/H5</f>
        <v>11885.6924742713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145292.48819786799</v>
      </c>
      <c r="G6" s="46">
        <v>3546.9228181965</v>
      </c>
      <c r="H6" s="46">
        <v>210924614.23702499</v>
      </c>
      <c r="I6" s="43">
        <f>vlootsamenstelling!F15</f>
        <v>1</v>
      </c>
      <c r="J6" s="46">
        <f t="shared" ref="J6:J28" si="1">H6*I6</f>
        <v>210924614.23702499</v>
      </c>
      <c r="K6" s="46">
        <f t="shared" si="0"/>
        <v>210924614.23702499</v>
      </c>
      <c r="L6" s="82">
        <f t="shared" ref="L6:L28" si="2">G6*K6/H6</f>
        <v>3546.9228181965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2075560.5469883501</v>
      </c>
      <c r="G7" s="46">
        <v>84129.802370549296</v>
      </c>
      <c r="H7" s="46">
        <v>5164063938.9967899</v>
      </c>
      <c r="I7" s="43">
        <f>vlootsamenstelling!F16</f>
        <v>1</v>
      </c>
      <c r="J7" s="46">
        <f t="shared" si="1"/>
        <v>5164063938.9967899</v>
      </c>
      <c r="K7" s="46">
        <f t="shared" si="0"/>
        <v>5164063938.9967899</v>
      </c>
      <c r="L7" s="82">
        <f t="shared" si="2"/>
        <v>84129.802370549296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102218.440545577</v>
      </c>
      <c r="G8" s="46">
        <v>11466.5136740778</v>
      </c>
      <c r="H8" s="46">
        <v>117341673.108409</v>
      </c>
      <c r="I8" s="43">
        <f>vlootsamenstelling!F17</f>
        <v>1</v>
      </c>
      <c r="J8" s="46">
        <f t="shared" si="1"/>
        <v>117341673.108409</v>
      </c>
      <c r="K8" s="46">
        <f t="shared" si="0"/>
        <v>117341673.108409</v>
      </c>
      <c r="L8" s="82">
        <f t="shared" si="2"/>
        <v>11466.5136740778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137590.98082524599</v>
      </c>
      <c r="G9" s="46">
        <v>6661.4590610888299</v>
      </c>
      <c r="H9" s="46">
        <v>302282315.69913203</v>
      </c>
      <c r="I9" s="43">
        <f>vlootsamenstelling!F18</f>
        <v>1</v>
      </c>
      <c r="J9" s="46">
        <f t="shared" si="1"/>
        <v>302282315.69913203</v>
      </c>
      <c r="K9" s="46">
        <f t="shared" si="0"/>
        <v>302282315.69913203</v>
      </c>
      <c r="L9" s="82">
        <f t="shared" si="2"/>
        <v>6661.4590610888299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219577.504526178</v>
      </c>
      <c r="G10" s="46">
        <v>12401.695536888699</v>
      </c>
      <c r="H10" s="46">
        <v>600983893.92557704</v>
      </c>
      <c r="I10" s="43">
        <f>vlootsamenstelling!F19</f>
        <v>1</v>
      </c>
      <c r="J10" s="46">
        <f>H10*I10</f>
        <v>600983893.92557704</v>
      </c>
      <c r="K10" s="46">
        <f t="shared" si="0"/>
        <v>600983893.92557704</v>
      </c>
      <c r="L10" s="82">
        <f t="shared" si="2"/>
        <v>12401.695536888699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122493.645482199</v>
      </c>
      <c r="G11" s="46">
        <v>8899.6146204420202</v>
      </c>
      <c r="H11" s="46">
        <v>431972345.23617202</v>
      </c>
      <c r="I11" s="43">
        <f>vlootsamenstelling!F20</f>
        <v>1</v>
      </c>
      <c r="J11" s="46">
        <f t="shared" si="1"/>
        <v>431972345.23617202</v>
      </c>
      <c r="K11" s="46">
        <f t="shared" si="0"/>
        <v>431972345.23617202</v>
      </c>
      <c r="L11" s="82">
        <f t="shared" si="2"/>
        <v>8899.6146204420202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860090.00475875998</v>
      </c>
      <c r="G12" s="46">
        <v>95455.9592538461</v>
      </c>
      <c r="H12" s="46">
        <v>4611360282.8701897</v>
      </c>
      <c r="I12" s="43">
        <f>vlootsamenstelling!F21</f>
        <v>1</v>
      </c>
      <c r="J12" s="46">
        <f t="shared" si="1"/>
        <v>4611360282.8701897</v>
      </c>
      <c r="K12" s="46">
        <f t="shared" si="0"/>
        <v>4611360282.8701897</v>
      </c>
      <c r="L12" s="82">
        <f t="shared" si="2"/>
        <v>95455.9592538461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374959.13728884998</v>
      </c>
      <c r="G13" s="46">
        <v>9620.4855285575504</v>
      </c>
      <c r="H13" s="46">
        <v>557886374.44726396</v>
      </c>
      <c r="I13" s="43">
        <f>vlootsamenstelling!F22</f>
        <v>1</v>
      </c>
      <c r="J13" s="46">
        <f t="shared" si="1"/>
        <v>557886374.44726396</v>
      </c>
      <c r="K13" s="46">
        <f t="shared" si="0"/>
        <v>557886374.44726396</v>
      </c>
      <c r="L13" s="82">
        <f t="shared" si="2"/>
        <v>9620.4855285575504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327655.252537466</v>
      </c>
      <c r="G14" s="47">
        <v>23968.803147934399</v>
      </c>
      <c r="H14" s="47">
        <v>1579408288.3773701</v>
      </c>
      <c r="I14" s="44">
        <f>vlootsamenstelling!F23</f>
        <v>1</v>
      </c>
      <c r="J14" s="47">
        <f t="shared" si="1"/>
        <v>1579408288.3773701</v>
      </c>
      <c r="K14" s="47">
        <f t="shared" si="0"/>
        <v>1579408288.3773701</v>
      </c>
      <c r="L14" s="83">
        <f t="shared" si="2"/>
        <v>23968.803147934399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5166.2869658728596</v>
      </c>
      <c r="G15" s="48">
        <v>783.82929313277202</v>
      </c>
      <c r="H15" s="48">
        <v>5928646.56028149</v>
      </c>
      <c r="I15" s="43">
        <f>vlootsamenstelling!F24</f>
        <v>1</v>
      </c>
      <c r="J15" s="46">
        <f t="shared" si="1"/>
        <v>5928646.56028149</v>
      </c>
      <c r="K15" s="46">
        <f t="shared" si="0"/>
        <v>5928646.56028149</v>
      </c>
      <c r="L15" s="82">
        <f t="shared" si="2"/>
        <v>783.82929313277191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3340.6957853578001</v>
      </c>
      <c r="G16" s="48">
        <v>798.74938036008803</v>
      </c>
      <c r="H16" s="48">
        <v>9210477.6614334602</v>
      </c>
      <c r="I16" s="43">
        <f>vlootsamenstelling!F25</f>
        <v>1</v>
      </c>
      <c r="J16" s="46">
        <f t="shared" si="1"/>
        <v>9210477.6614334602</v>
      </c>
      <c r="K16" s="46">
        <f t="shared" si="0"/>
        <v>9210477.6614334602</v>
      </c>
      <c r="L16" s="82">
        <f t="shared" si="2"/>
        <v>798.74938036008803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31549.4195012895</v>
      </c>
      <c r="G17" s="48">
        <v>19229.9564408269</v>
      </c>
      <c r="H17" s="48">
        <v>327066693.38110399</v>
      </c>
      <c r="I17" s="43">
        <f>vlootsamenstelling!F26</f>
        <v>1</v>
      </c>
      <c r="J17" s="46">
        <f t="shared" si="1"/>
        <v>327066693.38110399</v>
      </c>
      <c r="K17" s="46">
        <f t="shared" si="0"/>
        <v>327066693.38110399</v>
      </c>
      <c r="L17" s="82">
        <f t="shared" si="2"/>
        <v>19229.9564408269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912.91057671804901</v>
      </c>
      <c r="G18" s="48">
        <v>573.49950034512597</v>
      </c>
      <c r="H18" s="48">
        <v>10386531.920347299</v>
      </c>
      <c r="I18" s="43">
        <f>vlootsamenstelling!F27</f>
        <v>1</v>
      </c>
      <c r="J18" s="46">
        <f t="shared" si="1"/>
        <v>10386531.920347299</v>
      </c>
      <c r="K18" s="46">
        <f t="shared" si="0"/>
        <v>10386531.920347299</v>
      </c>
      <c r="L18" s="82">
        <f t="shared" si="2"/>
        <v>573.49950034512597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1350.10744612451</v>
      </c>
      <c r="G19" s="48">
        <v>752.59431172650295</v>
      </c>
      <c r="H19" s="48">
        <v>13691869.007766699</v>
      </c>
      <c r="I19" s="43">
        <f>vlootsamenstelling!F28</f>
        <v>1</v>
      </c>
      <c r="J19" s="46">
        <f>H19*I19</f>
        <v>13691869.007766699</v>
      </c>
      <c r="K19" s="46">
        <f t="shared" si="0"/>
        <v>13691869.007766699</v>
      </c>
      <c r="L19" s="82">
        <f t="shared" si="2"/>
        <v>752.59431172650295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3575.7190832362198</v>
      </c>
      <c r="G20" s="49">
        <v>997.30338289742804</v>
      </c>
      <c r="H20" s="49">
        <v>4819042.9572877502</v>
      </c>
      <c r="I20" s="45">
        <f>vlootsamenstelling!F29</f>
        <v>1</v>
      </c>
      <c r="J20" s="49">
        <f t="shared" si="1"/>
        <v>4819042.9572877502</v>
      </c>
      <c r="K20" s="49">
        <f t="shared" si="0"/>
        <v>4819042.9572877502</v>
      </c>
      <c r="L20" s="84">
        <f t="shared" si="2"/>
        <v>997.30338289742792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4216.3189309765103</v>
      </c>
      <c r="G21" s="46">
        <v>1166.9826253633601</v>
      </c>
      <c r="H21" s="46">
        <v>9239439.2664241102</v>
      </c>
      <c r="I21" s="43">
        <f>vlootsamenstelling!F30</f>
        <v>1</v>
      </c>
      <c r="J21" s="46">
        <f t="shared" si="1"/>
        <v>9239439.2664241102</v>
      </c>
      <c r="K21" s="46">
        <f t="shared" si="0"/>
        <v>9239439.2664241102</v>
      </c>
      <c r="L21" s="82">
        <f t="shared" si="2"/>
        <v>1166.9826253633601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87908.718533720894</v>
      </c>
      <c r="G22" s="46">
        <v>56803.892971775596</v>
      </c>
      <c r="H22" s="46">
        <v>718290166.48647296</v>
      </c>
      <c r="I22" s="43">
        <f>vlootsamenstelling!F31</f>
        <v>1</v>
      </c>
      <c r="J22" s="46">
        <f t="shared" si="1"/>
        <v>718290166.48647296</v>
      </c>
      <c r="K22" s="46">
        <f t="shared" si="0"/>
        <v>718290166.48647296</v>
      </c>
      <c r="L22" s="82">
        <f t="shared" si="2"/>
        <v>56803.892971775596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7595.86392706674</v>
      </c>
      <c r="G23" s="46">
        <v>4935.5153904526896</v>
      </c>
      <c r="H23" s="46">
        <v>61799826.650412798</v>
      </c>
      <c r="I23" s="43">
        <f>vlootsamenstelling!F32</f>
        <v>1</v>
      </c>
      <c r="J23" s="46">
        <f t="shared" si="1"/>
        <v>61799826.650412798</v>
      </c>
      <c r="K23" s="46">
        <f t="shared" si="0"/>
        <v>61799826.650412798</v>
      </c>
      <c r="L23" s="82">
        <f t="shared" si="2"/>
        <v>4935.5153904526896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0.67490548759890601</v>
      </c>
      <c r="G24" s="47">
        <v>0.10645965052527501</v>
      </c>
      <c r="H24" s="47">
        <v>1730.3335711495299</v>
      </c>
      <c r="I24" s="44">
        <f>vlootsamenstelling!F33</f>
        <v>1</v>
      </c>
      <c r="J24" s="47">
        <f t="shared" si="1"/>
        <v>1730.3335711495299</v>
      </c>
      <c r="K24" s="47">
        <f t="shared" si="0"/>
        <v>1730.3335711495299</v>
      </c>
      <c r="L24" s="83">
        <f t="shared" si="2"/>
        <v>0.10645965052527501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3940.28904931956</v>
      </c>
      <c r="G25" s="46">
        <v>1259.18748007771</v>
      </c>
      <c r="H25" s="46">
        <v>8304405.2836230705</v>
      </c>
      <c r="I25" s="43">
        <f>vlootsamenstelling!F34</f>
        <v>1</v>
      </c>
      <c r="J25" s="46">
        <f t="shared" si="1"/>
        <v>8304405.2836230705</v>
      </c>
      <c r="K25" s="46">
        <f t="shared" si="0"/>
        <v>8304405.2836230705</v>
      </c>
      <c r="L25" s="82">
        <f t="shared" si="2"/>
        <v>1259.18748007771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13055.7746395626</v>
      </c>
      <c r="G26" s="46">
        <v>7897.9435826973804</v>
      </c>
      <c r="H26" s="46">
        <v>124878904.85392199</v>
      </c>
      <c r="I26" s="43">
        <f>vlootsamenstelling!F35</f>
        <v>1</v>
      </c>
      <c r="J26" s="46">
        <f t="shared" si="1"/>
        <v>124878904.85392199</v>
      </c>
      <c r="K26" s="46">
        <f t="shared" si="0"/>
        <v>124878904.85392199</v>
      </c>
      <c r="L26" s="82">
        <f t="shared" si="2"/>
        <v>7897.9435826973804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10.0605325318421</v>
      </c>
      <c r="G27" s="46">
        <v>16.650715714315499</v>
      </c>
      <c r="H27" s="46">
        <v>244446.65533476701</v>
      </c>
      <c r="I27" s="43">
        <f>vlootsamenstelling!F36</f>
        <v>1</v>
      </c>
      <c r="J27" s="46">
        <f t="shared" si="1"/>
        <v>244446.65533476701</v>
      </c>
      <c r="K27" s="46">
        <f t="shared" si="0"/>
        <v>244446.65533476701</v>
      </c>
      <c r="L27" s="82">
        <f t="shared" si="2"/>
        <v>16.650715714315499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22.179523915590501</v>
      </c>
      <c r="G28" s="47">
        <v>30.901231064318399</v>
      </c>
      <c r="H28" s="47">
        <v>560154.96760976606</v>
      </c>
      <c r="I28" s="44">
        <f>vlootsamenstelling!F37</f>
        <v>1</v>
      </c>
      <c r="J28" s="47">
        <f t="shared" si="1"/>
        <v>560154.96760976606</v>
      </c>
      <c r="K28" s="47">
        <f t="shared" si="0"/>
        <v>560154.96760976606</v>
      </c>
      <c r="L28" s="82">
        <f t="shared" si="2"/>
        <v>30.901231064318395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4920637.5483980766</v>
      </c>
      <c r="G29" s="47">
        <f>SUM(G5:G28)</f>
        <v>363284.06125193712</v>
      </c>
      <c r="H29" s="47">
        <f>SUM(H5:H28)</f>
        <v>15603856235.833874</v>
      </c>
      <c r="I29" s="5"/>
      <c r="J29" s="47">
        <f>SUM(J5:J28)</f>
        <v>15603856235.833874</v>
      </c>
      <c r="K29" s="47">
        <f>SUM(K5:K28)</f>
        <v>15603856235.833874</v>
      </c>
      <c r="L29" s="51">
        <f>SUM(L5:L28)</f>
        <v>363284.06125193712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4757992.528996896</v>
      </c>
      <c r="G33" s="57">
        <f t="shared" si="3"/>
        <v>268036.94848585245</v>
      </c>
      <c r="H33" s="46">
        <f t="shared" si="3"/>
        <v>14309433899.848284</v>
      </c>
      <c r="I33" s="11" t="str">
        <f>SUMIF($A$5:$A$28,$E33,$I$5:$I$28)&amp;"/"&amp;COUNTIF($A$5:$A$28,E33)</f>
        <v>10/10</v>
      </c>
      <c r="J33" s="52">
        <f>SUMIF($A$5:$A$28,$E33,$J$5:$J$28)</f>
        <v>14309433899.848284</v>
      </c>
      <c r="K33" s="56">
        <f>J33/H33</f>
        <v>1</v>
      </c>
      <c r="L33" s="50">
        <f>SUMIF($A$5:$A$28,$E33,$L$5:$L$28)</f>
        <v>268036.94848585245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42319.420275362718</v>
      </c>
      <c r="G34" s="52">
        <f t="shared" si="3"/>
        <v>22138.628926391386</v>
      </c>
      <c r="H34" s="46">
        <f t="shared" si="3"/>
        <v>366284218.53093296</v>
      </c>
      <c r="I34" s="11" t="str">
        <f>SUMIF($A$5:$A$28,$E34,$I$5:$I$28)&amp;"/"&amp;COUNTIF($A$5:$A$28,E34)</f>
        <v>5/5</v>
      </c>
      <c r="J34" s="52">
        <f>SUMIF($A$5:$A$28,$E34,$J$5:$J$28)</f>
        <v>366284218.53093296</v>
      </c>
      <c r="K34" s="56">
        <f t="shared" ref="K34:K36" si="4">J34/H34</f>
        <v>1</v>
      </c>
      <c r="L34" s="50">
        <f>SUMIF($A$5:$A$28,$E34,$L$5:$L$28)</f>
        <v>22138.628926391386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103297.29538048795</v>
      </c>
      <c r="G35" s="52">
        <f t="shared" si="3"/>
        <v>63903.800830139597</v>
      </c>
      <c r="H35" s="46">
        <f t="shared" si="3"/>
        <v>794150205.69416881</v>
      </c>
      <c r="I35" s="11" t="str">
        <f>SUMIF($A$5:$A$28,$E35,$I$5:$I$28)&amp;"/"&amp;COUNTIF($A$5:$A$28,E35)</f>
        <v>5/5</v>
      </c>
      <c r="J35" s="52">
        <f>SUMIF($A$5:$A$28,$E35,$J$5:$J$28)</f>
        <v>794150205.69416881</v>
      </c>
      <c r="K35" s="56">
        <f t="shared" si="4"/>
        <v>1</v>
      </c>
      <c r="L35" s="50">
        <f>SUMIF($A$5:$A$28,$E35,$L$5:$L$28)</f>
        <v>63903.800830139597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17028.303745329595</v>
      </c>
      <c r="G36" s="52">
        <f t="shared" si="3"/>
        <v>9204.6830095537243</v>
      </c>
      <c r="H36" s="46">
        <f t="shared" si="3"/>
        <v>133987911.7604896</v>
      </c>
      <c r="I36" s="11" t="str">
        <f>SUMIF($A$5:$A$28,$E36,$I$5:$I$28)&amp;"/"&amp;COUNTIF($A$5:$A$28,E36)</f>
        <v>4/4</v>
      </c>
      <c r="J36" s="52">
        <f>SUMIF($A$5:$A$28,$E36,$J$5:$J$28)</f>
        <v>133987911.7604896</v>
      </c>
      <c r="K36" s="56">
        <f t="shared" si="4"/>
        <v>1</v>
      </c>
      <c r="L36" s="50">
        <f>SUMIF($A$5:$A$28,$E36,$L$5:$L$28)</f>
        <v>9204.6830095537243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4920637.5483980766</v>
      </c>
      <c r="G37" s="54">
        <f>SUM(G33:G36)</f>
        <v>363284.06125193712</v>
      </c>
      <c r="H37" s="53">
        <f>SUM(H33:H36)</f>
        <v>15603856235.833876</v>
      </c>
      <c r="I37" s="12" t="str">
        <f>SUM(I5:I28)&amp;"/"&amp;COUNTA(I5:I28)</f>
        <v>24/24</v>
      </c>
      <c r="J37" s="59">
        <f>SUM(J33:J36)</f>
        <v>15603856235.833876</v>
      </c>
      <c r="K37" s="40"/>
      <c r="L37" s="60">
        <f>SUM(L33:L36)</f>
        <v>363284.06125193712</v>
      </c>
      <c r="M37" s="58">
        <f>L37/G37</f>
        <v>1</v>
      </c>
    </row>
    <row r="38" spans="5:13" x14ac:dyDescent="0.25">
      <c r="H38" s="1"/>
      <c r="J38" s="1"/>
    </row>
  </sheetData>
  <mergeCells count="1">
    <mergeCell ref="G31:M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DB59-6CD9-4CC0-AE76-9C5363888C3F}">
  <dimension ref="A1:M43"/>
  <sheetViews>
    <sheetView workbookViewId="0">
      <selection activeCell="A5" sqref="A5:H28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3" s="15" customFormat="1" ht="18.75" x14ac:dyDescent="0.3">
      <c r="A1" s="15" t="s">
        <v>77</v>
      </c>
    </row>
    <row r="2" spans="1:13" s="20" customFormat="1" ht="18.75" x14ac:dyDescent="0.3"/>
    <row r="3" spans="1:13" ht="15.75" thickBot="1" x14ac:dyDescent="0.3"/>
    <row r="4" spans="1:13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3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438845.46205738001</v>
      </c>
      <c r="G5" s="49">
        <v>84089.505621038697</v>
      </c>
      <c r="H5" s="49">
        <v>871248623.90877903</v>
      </c>
      <c r="I5" s="45">
        <f>vlootsamenstelling!F14</f>
        <v>1</v>
      </c>
      <c r="J5" s="49">
        <f>H5*I5</f>
        <v>871248623.90877903</v>
      </c>
      <c r="K5" s="49">
        <f t="shared" ref="K5:K28" si="0">J5/VLOOKUP(A5,$E$33:$K$36,7,FALSE)</f>
        <v>871248623.90877903</v>
      </c>
      <c r="L5" s="84">
        <f>G5*K5/H5</f>
        <v>84089.505621038697</v>
      </c>
    </row>
    <row r="6" spans="1:13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51957.707087627699</v>
      </c>
      <c r="G6" s="46">
        <v>6785.3979968209696</v>
      </c>
      <c r="H6" s="46">
        <v>56417283.2343679</v>
      </c>
      <c r="I6" s="43">
        <f>vlootsamenstelling!F15</f>
        <v>1</v>
      </c>
      <c r="J6" s="46">
        <f t="shared" ref="J6:J28" si="1">H6*I6</f>
        <v>56417283.2343679</v>
      </c>
      <c r="K6" s="46">
        <f t="shared" si="0"/>
        <v>56417283.2343679</v>
      </c>
      <c r="L6" s="82">
        <f t="shared" ref="L6:L28" si="2">G6*K6/H6</f>
        <v>6785.3979968209696</v>
      </c>
    </row>
    <row r="7" spans="1:13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2124215.2694793702</v>
      </c>
      <c r="G7" s="46">
        <v>466055.74835445301</v>
      </c>
      <c r="H7" s="46">
        <v>5099531936.4405403</v>
      </c>
      <c r="I7" s="43">
        <f>vlootsamenstelling!F16</f>
        <v>1</v>
      </c>
      <c r="J7" s="46">
        <f t="shared" si="1"/>
        <v>5099531936.4405403</v>
      </c>
      <c r="K7" s="46">
        <f t="shared" si="0"/>
        <v>5099531936.4405403</v>
      </c>
      <c r="L7" s="82">
        <f t="shared" si="2"/>
        <v>466055.74835445301</v>
      </c>
    </row>
    <row r="8" spans="1:13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72124.407093780494</v>
      </c>
      <c r="G8" s="46">
        <v>44928.492682314201</v>
      </c>
      <c r="H8" s="46">
        <v>46809641.268111698</v>
      </c>
      <c r="I8" s="43">
        <f>vlootsamenstelling!F17</f>
        <v>1</v>
      </c>
      <c r="J8" s="46">
        <f t="shared" si="1"/>
        <v>46809641.268111698</v>
      </c>
      <c r="K8" s="46">
        <f t="shared" si="0"/>
        <v>46809641.268111698</v>
      </c>
      <c r="L8" s="82">
        <f t="shared" si="2"/>
        <v>44928.492682314201</v>
      </c>
    </row>
    <row r="9" spans="1:13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39754.736670941602</v>
      </c>
      <c r="G9" s="46">
        <v>67494.293029379201</v>
      </c>
      <c r="H9" s="46">
        <v>60918427.885676101</v>
      </c>
      <c r="I9" s="43">
        <f>vlootsamenstelling!F18</f>
        <v>1</v>
      </c>
      <c r="J9" s="46">
        <f t="shared" si="1"/>
        <v>60918427.885676101</v>
      </c>
      <c r="K9" s="46">
        <f t="shared" si="0"/>
        <v>60918427.885676101</v>
      </c>
      <c r="L9" s="82">
        <f t="shared" si="2"/>
        <v>67494.293029379201</v>
      </c>
    </row>
    <row r="10" spans="1:13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68698.427396219005</v>
      </c>
      <c r="G10" s="46">
        <v>116834.826412202</v>
      </c>
      <c r="H10" s="46">
        <v>141177773.55783299</v>
      </c>
      <c r="I10" s="43">
        <f>vlootsamenstelling!F19</f>
        <v>1</v>
      </c>
      <c r="J10" s="46">
        <f>H10*I10</f>
        <v>141177773.55783299</v>
      </c>
      <c r="K10" s="46">
        <f t="shared" si="0"/>
        <v>141177773.55783299</v>
      </c>
      <c r="L10" s="82">
        <f t="shared" si="2"/>
        <v>116834.826412202</v>
      </c>
    </row>
    <row r="11" spans="1:13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50843.195042476596</v>
      </c>
      <c r="G11" s="46">
        <v>55375.131134011302</v>
      </c>
      <c r="H11" s="46">
        <v>138962255.15618899</v>
      </c>
      <c r="I11" s="43">
        <f>vlootsamenstelling!F20</f>
        <v>1</v>
      </c>
      <c r="J11" s="46">
        <f t="shared" si="1"/>
        <v>138962255.15618899</v>
      </c>
      <c r="K11" s="46">
        <f t="shared" si="0"/>
        <v>138962255.15618899</v>
      </c>
      <c r="L11" s="82">
        <f t="shared" si="2"/>
        <v>55375.131134011302</v>
      </c>
    </row>
    <row r="12" spans="1:13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951515.64729859296</v>
      </c>
      <c r="G12" s="46">
        <v>712051.19907952496</v>
      </c>
      <c r="H12" s="46">
        <v>4649425495.6332197</v>
      </c>
      <c r="I12" s="43">
        <f>vlootsamenstelling!F21</f>
        <v>1</v>
      </c>
      <c r="J12" s="46">
        <f t="shared" si="1"/>
        <v>4649425495.6332197</v>
      </c>
      <c r="K12" s="46">
        <f t="shared" si="0"/>
        <v>4649425495.6332197</v>
      </c>
      <c r="L12" s="82">
        <f t="shared" si="2"/>
        <v>712051.19907952496</v>
      </c>
      <c r="M12" s="86" t="s">
        <v>78</v>
      </c>
    </row>
    <row r="13" spans="1:13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393312.27724318701</v>
      </c>
      <c r="G13" s="46">
        <v>79122.117343809005</v>
      </c>
      <c r="H13" s="46">
        <v>650816265.71491206</v>
      </c>
      <c r="I13" s="43">
        <f>vlootsamenstelling!F22</f>
        <v>1</v>
      </c>
      <c r="J13" s="46">
        <f t="shared" si="1"/>
        <v>650816265.71491206</v>
      </c>
      <c r="K13" s="46">
        <f t="shared" si="0"/>
        <v>650816265.71491206</v>
      </c>
      <c r="L13" s="82">
        <f t="shared" si="2"/>
        <v>79122.117343809005</v>
      </c>
    </row>
    <row r="14" spans="1:13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566726.320882648</v>
      </c>
      <c r="G14" s="47">
        <v>0</v>
      </c>
      <c r="H14" s="47">
        <v>2594126197.0486498</v>
      </c>
      <c r="I14" s="44">
        <f>vlootsamenstelling!F23</f>
        <v>1</v>
      </c>
      <c r="J14" s="47">
        <f t="shared" si="1"/>
        <v>2594126197.0486498</v>
      </c>
      <c r="K14" s="47">
        <f t="shared" si="0"/>
        <v>2594126197.0486498</v>
      </c>
      <c r="L14" s="83">
        <f t="shared" si="2"/>
        <v>0</v>
      </c>
    </row>
    <row r="15" spans="1:13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2429.53810652332</v>
      </c>
      <c r="G15" s="48">
        <v>5665.5166705918</v>
      </c>
      <c r="H15" s="48">
        <v>1515061.09104528</v>
      </c>
      <c r="I15" s="43">
        <f>vlootsamenstelling!F24</f>
        <v>1</v>
      </c>
      <c r="J15" s="46">
        <f t="shared" si="1"/>
        <v>1515061.09104528</v>
      </c>
      <c r="K15" s="46">
        <f t="shared" si="0"/>
        <v>1515061.09104528</v>
      </c>
      <c r="L15" s="82">
        <f t="shared" si="2"/>
        <v>5665.5166705918</v>
      </c>
    </row>
    <row r="16" spans="1:13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1711.02787951358</v>
      </c>
      <c r="G16" s="48">
        <v>10940.9245974569</v>
      </c>
      <c r="H16" s="48">
        <v>2791318.77226752</v>
      </c>
      <c r="I16" s="43">
        <f>vlootsamenstelling!F25</f>
        <v>1</v>
      </c>
      <c r="J16" s="46">
        <f t="shared" si="1"/>
        <v>2791318.77226752</v>
      </c>
      <c r="K16" s="46">
        <f t="shared" si="0"/>
        <v>2791318.77226752</v>
      </c>
      <c r="L16" s="82">
        <f t="shared" si="2"/>
        <v>10940.9245974569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35800.324503247197</v>
      </c>
      <c r="G17" s="48">
        <v>142421.12650768799</v>
      </c>
      <c r="H17" s="48">
        <v>339842009.08061099</v>
      </c>
      <c r="I17" s="43">
        <f>vlootsamenstelling!F26</f>
        <v>1</v>
      </c>
      <c r="J17" s="46">
        <f t="shared" si="1"/>
        <v>339842009.08061099</v>
      </c>
      <c r="K17" s="46">
        <f t="shared" si="0"/>
        <v>339842009.08061099</v>
      </c>
      <c r="L17" s="82">
        <f t="shared" si="2"/>
        <v>142421.12650768799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1068.2706761362899</v>
      </c>
      <c r="G18" s="48">
        <v>2491.6070360828899</v>
      </c>
      <c r="H18" s="48">
        <v>11214609.224886401</v>
      </c>
      <c r="I18" s="43">
        <f>vlootsamenstelling!F27</f>
        <v>1</v>
      </c>
      <c r="J18" s="46">
        <f t="shared" si="1"/>
        <v>11214609.224886401</v>
      </c>
      <c r="K18" s="46">
        <f t="shared" si="0"/>
        <v>11214609.224886401</v>
      </c>
      <c r="L18" s="82">
        <f t="shared" si="2"/>
        <v>2491.6070360828899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2362.6775036295999</v>
      </c>
      <c r="G19" s="48">
        <v>0</v>
      </c>
      <c r="H19" s="48">
        <v>21681034.775253601</v>
      </c>
      <c r="I19" s="43">
        <f>vlootsamenstelling!F28</f>
        <v>1</v>
      </c>
      <c r="J19" s="46">
        <f>H19*I19</f>
        <v>21681034.775253601</v>
      </c>
      <c r="K19" s="46">
        <f t="shared" si="0"/>
        <v>21681034.775253601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1770.4341768188499</v>
      </c>
      <c r="G20" s="49">
        <v>9046.6138045239295</v>
      </c>
      <c r="H20" s="49">
        <v>1215993.59650878</v>
      </c>
      <c r="I20" s="45">
        <f>vlootsamenstelling!F29</f>
        <v>1</v>
      </c>
      <c r="J20" s="49">
        <f t="shared" si="1"/>
        <v>1215993.59650878</v>
      </c>
      <c r="K20" s="49">
        <f t="shared" si="0"/>
        <v>1215993.59650878</v>
      </c>
      <c r="L20" s="84">
        <f t="shared" si="2"/>
        <v>9046.6138045239295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2024.28384743421</v>
      </c>
      <c r="G21" s="46">
        <v>19567.343322415301</v>
      </c>
      <c r="H21" s="46">
        <v>2812588.1276839902</v>
      </c>
      <c r="I21" s="43">
        <f>vlootsamenstelling!F30</f>
        <v>1</v>
      </c>
      <c r="J21" s="46">
        <f t="shared" si="1"/>
        <v>2812588.1276839902</v>
      </c>
      <c r="K21" s="46">
        <f t="shared" si="0"/>
        <v>2812588.1276839902</v>
      </c>
      <c r="L21" s="82">
        <f t="shared" si="2"/>
        <v>19567.343322415301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87993.434654536293</v>
      </c>
      <c r="G22" s="46">
        <v>364883.39245093102</v>
      </c>
      <c r="H22" s="46">
        <v>700640704.77247202</v>
      </c>
      <c r="I22" s="43">
        <f>vlootsamenstelling!F31</f>
        <v>1</v>
      </c>
      <c r="J22" s="46">
        <f t="shared" si="1"/>
        <v>700640704.77247202</v>
      </c>
      <c r="K22" s="46">
        <f t="shared" si="0"/>
        <v>700640704.77247202</v>
      </c>
      <c r="L22" s="82">
        <f t="shared" si="2"/>
        <v>364883.39245093102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10390.5097415737</v>
      </c>
      <c r="G23" s="46">
        <v>26545.229936003601</v>
      </c>
      <c r="H23" s="46">
        <v>81526123.002428696</v>
      </c>
      <c r="I23" s="43">
        <f>vlootsamenstelling!F32</f>
        <v>1</v>
      </c>
      <c r="J23" s="46">
        <f t="shared" si="1"/>
        <v>81526123.002428696</v>
      </c>
      <c r="K23" s="46">
        <f t="shared" si="0"/>
        <v>81526123.002428696</v>
      </c>
      <c r="L23" s="82">
        <f t="shared" si="2"/>
        <v>26545.229936003601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0.35790828728548502</v>
      </c>
      <c r="G24" s="47">
        <v>0</v>
      </c>
      <c r="H24" s="47">
        <v>491.52839574228801</v>
      </c>
      <c r="I24" s="44">
        <f>vlootsamenstelling!F33</f>
        <v>1</v>
      </c>
      <c r="J24" s="47">
        <f t="shared" si="1"/>
        <v>491.52839574228801</v>
      </c>
      <c r="K24" s="47">
        <f t="shared" si="0"/>
        <v>491.52839574228801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2125.7595935999002</v>
      </c>
      <c r="G25" s="46">
        <v>18082.130587721</v>
      </c>
      <c r="H25" s="46">
        <v>1810578.8997799901</v>
      </c>
      <c r="I25" s="43">
        <f>vlootsamenstelling!F34</f>
        <v>1</v>
      </c>
      <c r="J25" s="46">
        <f t="shared" si="1"/>
        <v>1810578.8997799901</v>
      </c>
      <c r="K25" s="46">
        <f t="shared" si="0"/>
        <v>1810578.8997799901</v>
      </c>
      <c r="L25" s="82">
        <f t="shared" si="2"/>
        <v>18082.130587721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14855.580738357899</v>
      </c>
      <c r="G26" s="46">
        <v>90058.677022643897</v>
      </c>
      <c r="H26" s="46">
        <v>128937801.836611</v>
      </c>
      <c r="I26" s="43">
        <f>vlootsamenstelling!F35</f>
        <v>1</v>
      </c>
      <c r="J26" s="46">
        <f t="shared" si="1"/>
        <v>128937801.836611</v>
      </c>
      <c r="K26" s="46">
        <f t="shared" si="0"/>
        <v>128937801.836611</v>
      </c>
      <c r="L26" s="82">
        <f t="shared" si="2"/>
        <v>90058.677022643897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6.2464877170933999</v>
      </c>
      <c r="G27" s="46">
        <v>625.47954806193695</v>
      </c>
      <c r="H27" s="46">
        <v>130623.169204266</v>
      </c>
      <c r="I27" s="43">
        <f>vlootsamenstelling!F36</f>
        <v>1</v>
      </c>
      <c r="J27" s="46">
        <f t="shared" si="1"/>
        <v>130623.169204266</v>
      </c>
      <c r="K27" s="46">
        <f t="shared" si="0"/>
        <v>130623.169204266</v>
      </c>
      <c r="L27" s="82">
        <f t="shared" si="2"/>
        <v>625.47954806193695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14.0251039706797</v>
      </c>
      <c r="G28" s="47">
        <v>0</v>
      </c>
      <c r="H28" s="47">
        <v>303398.10844375897</v>
      </c>
      <c r="I28" s="44">
        <f>vlootsamenstelling!F37</f>
        <v>1</v>
      </c>
      <c r="J28" s="47">
        <f t="shared" si="1"/>
        <v>303398.10844375897</v>
      </c>
      <c r="K28" s="47">
        <f t="shared" si="0"/>
        <v>303398.10844375897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4920545.9211735697</v>
      </c>
      <c r="G29" s="47">
        <f>SUM(G5:G28)</f>
        <v>2323064.7531376737</v>
      </c>
      <c r="H29" s="47">
        <f>SUM(H5:H28)</f>
        <v>15603856235.83387</v>
      </c>
      <c r="I29" s="5"/>
      <c r="J29" s="47">
        <f>SUM(J5:J28)</f>
        <v>15603856235.83387</v>
      </c>
      <c r="K29" s="47">
        <f>SUM(K5:K28)</f>
        <v>15603856235.83387</v>
      </c>
      <c r="L29" s="51">
        <f>SUM(L5:L28)</f>
        <v>2323064.7531376737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4757993.4502522238</v>
      </c>
      <c r="G33" s="57">
        <f t="shared" si="3"/>
        <v>1632736.7116535534</v>
      </c>
      <c r="H33" s="46">
        <f t="shared" si="3"/>
        <v>14309433899.848278</v>
      </c>
      <c r="I33" s="11" t="str">
        <f>SUMIF($A$5:$A$28,$E33,$I$5:$I$28)&amp;"/"&amp;COUNTIF($A$5:$A$28,E33)</f>
        <v>10/10</v>
      </c>
      <c r="J33" s="52">
        <f>SUMIF($A$5:$A$28,$E33,$J$5:$J$28)</f>
        <v>14309433899.848278</v>
      </c>
      <c r="K33" s="56">
        <f>J33/H33</f>
        <v>1</v>
      </c>
      <c r="L33" s="50">
        <f>SUMIF($A$5:$A$28,$E33,$L$5:$L$28)</f>
        <v>1632736.7116535534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43371.83866904999</v>
      </c>
      <c r="G34" s="52">
        <f t="shared" si="3"/>
        <v>161519.17481181957</v>
      </c>
      <c r="H34" s="46">
        <f t="shared" si="3"/>
        <v>377044032.94406378</v>
      </c>
      <c r="I34" s="11" t="str">
        <f>SUMIF($A$5:$A$28,$E34,$I$5:$I$28)&amp;"/"&amp;COUNTIF($A$5:$A$28,E34)</f>
        <v>5/5</v>
      </c>
      <c r="J34" s="52">
        <f>SUMIF($A$5:$A$28,$E34,$J$5:$J$28)</f>
        <v>377044032.94406378</v>
      </c>
      <c r="K34" s="56">
        <f t="shared" ref="K34:K36" si="4">J34/H34</f>
        <v>1</v>
      </c>
      <c r="L34" s="50">
        <f>SUMIF($A$5:$A$28,$E34,$L$5:$L$28)</f>
        <v>161519.17481181957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102179.02032865034</v>
      </c>
      <c r="G35" s="52">
        <f t="shared" si="3"/>
        <v>420042.57951387385</v>
      </c>
      <c r="H35" s="46">
        <f t="shared" si="3"/>
        <v>786195901.02748919</v>
      </c>
      <c r="I35" s="11" t="str">
        <f>SUMIF($A$5:$A$28,$E35,$I$5:$I$28)&amp;"/"&amp;COUNTIF($A$5:$A$28,E35)</f>
        <v>5/5</v>
      </c>
      <c r="J35" s="52">
        <f>SUMIF($A$5:$A$28,$E35,$J$5:$J$28)</f>
        <v>786195901.02748919</v>
      </c>
      <c r="K35" s="56">
        <f t="shared" si="4"/>
        <v>1</v>
      </c>
      <c r="L35" s="50">
        <f>SUMIF($A$5:$A$28,$E35,$L$5:$L$28)</f>
        <v>420042.57951387385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17001.611923645571</v>
      </c>
      <c r="G36" s="52">
        <f t="shared" si="3"/>
        <v>108766.28715842683</v>
      </c>
      <c r="H36" s="46">
        <f t="shared" si="3"/>
        <v>131182402.01403901</v>
      </c>
      <c r="I36" s="11" t="str">
        <f>SUMIF($A$5:$A$28,$E36,$I$5:$I$28)&amp;"/"&amp;COUNTIF($A$5:$A$28,E36)</f>
        <v>4/4</v>
      </c>
      <c r="J36" s="52">
        <f>SUMIF($A$5:$A$28,$E36,$J$5:$J$28)</f>
        <v>131182402.01403901</v>
      </c>
      <c r="K36" s="56">
        <f t="shared" si="4"/>
        <v>1</v>
      </c>
      <c r="L36" s="50">
        <f>SUMIF($A$5:$A$28,$E36,$L$5:$L$28)</f>
        <v>108766.28715842683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4920545.9211735688</v>
      </c>
      <c r="G37" s="54">
        <f>SUM(G33:G36)</f>
        <v>2323064.7531376737</v>
      </c>
      <c r="H37" s="53">
        <f>SUM(H33:H36)</f>
        <v>15603856235.833868</v>
      </c>
      <c r="I37" s="12" t="str">
        <f>SUM(I5:I28)&amp;"/"&amp;COUNTA(I5:I28)</f>
        <v>24/24</v>
      </c>
      <c r="J37" s="59">
        <f>SUM(J33:J36)</f>
        <v>15603856235.833868</v>
      </c>
      <c r="K37" s="40"/>
      <c r="L37" s="60">
        <f>SUM(L33:L36)</f>
        <v>2323064.7531376737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F40" s="21"/>
      <c r="G40" s="13"/>
      <c r="H40" s="13"/>
    </row>
    <row r="41" spans="5:13" x14ac:dyDescent="0.25">
      <c r="F41" s="21"/>
      <c r="G41" s="13"/>
      <c r="H41" s="13"/>
    </row>
    <row r="42" spans="5:13" x14ac:dyDescent="0.25">
      <c r="F42" s="21"/>
      <c r="G42" s="13"/>
      <c r="H42" s="13"/>
    </row>
    <row r="43" spans="5:13" x14ac:dyDescent="0.25">
      <c r="F43" s="21"/>
      <c r="G43" s="13"/>
      <c r="H43" s="13"/>
    </row>
  </sheetData>
  <mergeCells count="1">
    <mergeCell ref="G31:M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FA8F-CB3C-4C17-B5A6-C8E9169F16DA}">
  <dimension ref="A1:M38"/>
  <sheetViews>
    <sheetView workbookViewId="0">
      <selection activeCell="A5" sqref="A5:H28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79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438845.46205738001</v>
      </c>
      <c r="G5" s="49">
        <v>14071.171610134899</v>
      </c>
      <c r="H5" s="49">
        <v>871248623.90877903</v>
      </c>
      <c r="I5" s="45">
        <f>vlootsamenstelling!F14</f>
        <v>1</v>
      </c>
      <c r="J5" s="49">
        <f>H5*I5</f>
        <v>871248623.90877903</v>
      </c>
      <c r="K5" s="49">
        <f t="shared" ref="K5:K28" si="0">J5/VLOOKUP(A5,$E$33:$K$36,7,FALSE)</f>
        <v>871248623.90877903</v>
      </c>
      <c r="L5" s="84">
        <f>G5*K5/H5</f>
        <v>14071.171610134897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51957.707087627699</v>
      </c>
      <c r="G6" s="46">
        <v>949.21657890975303</v>
      </c>
      <c r="H6" s="46">
        <v>56417283.2343679</v>
      </c>
      <c r="I6" s="43">
        <f>vlootsamenstelling!F15</f>
        <v>1</v>
      </c>
      <c r="J6" s="46">
        <f t="shared" ref="J6:J28" si="1">H6*I6</f>
        <v>56417283.2343679</v>
      </c>
      <c r="K6" s="46">
        <f t="shared" si="0"/>
        <v>56417283.2343679</v>
      </c>
      <c r="L6" s="82">
        <f t="shared" ref="L6:L28" si="2">G6*K6/H6</f>
        <v>949.21657890975303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2124215.2694793702</v>
      </c>
      <c r="G7" s="46">
        <v>83101.305995137096</v>
      </c>
      <c r="H7" s="46">
        <v>5099531936.4405403</v>
      </c>
      <c r="I7" s="43">
        <f>vlootsamenstelling!F16</f>
        <v>1</v>
      </c>
      <c r="J7" s="46">
        <f t="shared" si="1"/>
        <v>5099531936.4405403</v>
      </c>
      <c r="K7" s="46">
        <f t="shared" si="0"/>
        <v>5099531936.4405403</v>
      </c>
      <c r="L7" s="82">
        <f t="shared" si="2"/>
        <v>83101.305995137096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72124.407093780494</v>
      </c>
      <c r="G8" s="46">
        <v>5218.4982346383404</v>
      </c>
      <c r="H8" s="46">
        <v>46809641.268111698</v>
      </c>
      <c r="I8" s="43">
        <f>vlootsamenstelling!F17</f>
        <v>1</v>
      </c>
      <c r="J8" s="46">
        <f t="shared" si="1"/>
        <v>46809641.268111698</v>
      </c>
      <c r="K8" s="46">
        <f t="shared" si="0"/>
        <v>46809641.268111698</v>
      </c>
      <c r="L8" s="82">
        <f t="shared" si="2"/>
        <v>5218.4982346383404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39754.736670941602</v>
      </c>
      <c r="G9" s="46">
        <v>1383.1740469479</v>
      </c>
      <c r="H9" s="46">
        <v>60918427.885676101</v>
      </c>
      <c r="I9" s="43">
        <f>vlootsamenstelling!F18</f>
        <v>1</v>
      </c>
      <c r="J9" s="46">
        <f t="shared" si="1"/>
        <v>60918427.885676101</v>
      </c>
      <c r="K9" s="46">
        <f t="shared" si="0"/>
        <v>60918427.885676101</v>
      </c>
      <c r="L9" s="82">
        <f t="shared" si="2"/>
        <v>1383.1740469479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68698.427396219005</v>
      </c>
      <c r="G10" s="46">
        <v>2994.1650026235702</v>
      </c>
      <c r="H10" s="46">
        <v>141177773.55783299</v>
      </c>
      <c r="I10" s="43">
        <f>vlootsamenstelling!F19</f>
        <v>1</v>
      </c>
      <c r="J10" s="46">
        <f>H10*I10</f>
        <v>141177773.55783299</v>
      </c>
      <c r="K10" s="46">
        <f t="shared" si="0"/>
        <v>141177773.55783299</v>
      </c>
      <c r="L10" s="82">
        <f t="shared" si="2"/>
        <v>2994.1650026235702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50843.195042476596</v>
      </c>
      <c r="G11" s="46">
        <v>2912.0743715940398</v>
      </c>
      <c r="H11" s="46">
        <v>138962255.15618899</v>
      </c>
      <c r="I11" s="43">
        <f>vlootsamenstelling!F20</f>
        <v>1</v>
      </c>
      <c r="J11" s="46">
        <f t="shared" si="1"/>
        <v>138962255.15618899</v>
      </c>
      <c r="K11" s="46">
        <f t="shared" si="0"/>
        <v>138962255.15618899</v>
      </c>
      <c r="L11" s="82">
        <f t="shared" si="2"/>
        <v>2912.0743715940398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951515.64729859296</v>
      </c>
      <c r="G12" s="46">
        <v>96881.190946096103</v>
      </c>
      <c r="H12" s="46">
        <v>4649425495.6332197</v>
      </c>
      <c r="I12" s="43">
        <f>vlootsamenstelling!F21</f>
        <v>1</v>
      </c>
      <c r="J12" s="46">
        <f t="shared" si="1"/>
        <v>4649425495.6332197</v>
      </c>
      <c r="K12" s="46">
        <f t="shared" si="0"/>
        <v>4649425495.6332197</v>
      </c>
      <c r="L12" s="82">
        <f t="shared" si="2"/>
        <v>96881.190946096103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393312.27724318701</v>
      </c>
      <c r="G13" s="46">
        <v>11019.2872473311</v>
      </c>
      <c r="H13" s="46">
        <v>650816265.71491206</v>
      </c>
      <c r="I13" s="43">
        <f>vlootsamenstelling!F22</f>
        <v>1</v>
      </c>
      <c r="J13" s="46">
        <f t="shared" si="1"/>
        <v>650816265.71491206</v>
      </c>
      <c r="K13" s="46">
        <f t="shared" si="0"/>
        <v>650816265.71491206</v>
      </c>
      <c r="L13" s="82">
        <f t="shared" si="2"/>
        <v>11019.2872473311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566726.320882648</v>
      </c>
      <c r="G14" s="47">
        <v>39523.030169874299</v>
      </c>
      <c r="H14" s="47">
        <v>2594126197.0486498</v>
      </c>
      <c r="I14" s="44">
        <f>vlootsamenstelling!F23</f>
        <v>1</v>
      </c>
      <c r="J14" s="47">
        <f t="shared" si="1"/>
        <v>2594126197.0486498</v>
      </c>
      <c r="K14" s="47">
        <f t="shared" si="0"/>
        <v>2594126197.0486498</v>
      </c>
      <c r="L14" s="83">
        <f t="shared" si="2"/>
        <v>39523.030169874299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2429.53810652332</v>
      </c>
      <c r="G15" s="48">
        <v>184.81296035257299</v>
      </c>
      <c r="H15" s="48">
        <v>1515061.09104528</v>
      </c>
      <c r="I15" s="43">
        <f>vlootsamenstelling!F24</f>
        <v>1</v>
      </c>
      <c r="J15" s="46">
        <f t="shared" si="1"/>
        <v>1515061.09104528</v>
      </c>
      <c r="K15" s="46">
        <f t="shared" si="0"/>
        <v>1515061.09104528</v>
      </c>
      <c r="L15" s="82">
        <f t="shared" si="2"/>
        <v>184.81296035257299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1711.02787951358</v>
      </c>
      <c r="G16" s="48">
        <v>242.10368389999701</v>
      </c>
      <c r="H16" s="48">
        <v>2791318.77226752</v>
      </c>
      <c r="I16" s="43">
        <f>vlootsamenstelling!F25</f>
        <v>1</v>
      </c>
      <c r="J16" s="46">
        <f t="shared" si="1"/>
        <v>2791318.77226752</v>
      </c>
      <c r="K16" s="46">
        <f t="shared" si="0"/>
        <v>2791318.77226752</v>
      </c>
      <c r="L16" s="82">
        <f t="shared" si="2"/>
        <v>242.10368389999701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35800.324503247197</v>
      </c>
      <c r="G17" s="48">
        <v>19989.0051600724</v>
      </c>
      <c r="H17" s="48">
        <v>339842009.08061099</v>
      </c>
      <c r="I17" s="43">
        <f>vlootsamenstelling!F26</f>
        <v>1</v>
      </c>
      <c r="J17" s="46">
        <f t="shared" si="1"/>
        <v>339842009.08061099</v>
      </c>
      <c r="K17" s="46">
        <f t="shared" si="0"/>
        <v>339842009.08061099</v>
      </c>
      <c r="L17" s="82">
        <f t="shared" si="2"/>
        <v>19989.0051600724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1068.2706761362899</v>
      </c>
      <c r="G18" s="48">
        <v>619.23164424535798</v>
      </c>
      <c r="H18" s="48">
        <v>11214609.224886401</v>
      </c>
      <c r="I18" s="43">
        <f>vlootsamenstelling!F27</f>
        <v>1</v>
      </c>
      <c r="J18" s="46">
        <f t="shared" si="1"/>
        <v>11214609.224886401</v>
      </c>
      <c r="K18" s="46">
        <f t="shared" si="0"/>
        <v>11214609.224886401</v>
      </c>
      <c r="L18" s="82">
        <f t="shared" si="2"/>
        <v>619.23164424535798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2362.6775036295999</v>
      </c>
      <c r="G19" s="48">
        <v>1191.7309050316301</v>
      </c>
      <c r="H19" s="48">
        <v>21681034.775253601</v>
      </c>
      <c r="I19" s="43">
        <f>vlootsamenstelling!F28</f>
        <v>1</v>
      </c>
      <c r="J19" s="46">
        <f>H19*I19</f>
        <v>21681034.775253601</v>
      </c>
      <c r="K19" s="46">
        <f t="shared" si="0"/>
        <v>21681034.775253601</v>
      </c>
      <c r="L19" s="82">
        <f t="shared" si="2"/>
        <v>1191.7309050316301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1770.4341768188499</v>
      </c>
      <c r="G20" s="49">
        <v>216.13694726315899</v>
      </c>
      <c r="H20" s="49">
        <v>1215993.59650878</v>
      </c>
      <c r="I20" s="45">
        <f>vlootsamenstelling!F29</f>
        <v>1</v>
      </c>
      <c r="J20" s="49">
        <f t="shared" si="1"/>
        <v>1215993.59650878</v>
      </c>
      <c r="K20" s="49">
        <f t="shared" si="0"/>
        <v>1215993.59650878</v>
      </c>
      <c r="L20" s="84">
        <f t="shared" si="2"/>
        <v>216.13694726315899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2024.28384743421</v>
      </c>
      <c r="G21" s="46">
        <v>355.07143078221998</v>
      </c>
      <c r="H21" s="46">
        <v>2812588.1276839902</v>
      </c>
      <c r="I21" s="43">
        <f>vlootsamenstelling!F30</f>
        <v>1</v>
      </c>
      <c r="J21" s="46">
        <f t="shared" si="1"/>
        <v>2812588.1276839902</v>
      </c>
      <c r="K21" s="46">
        <f t="shared" si="0"/>
        <v>2812588.1276839902</v>
      </c>
      <c r="L21" s="82">
        <f t="shared" si="2"/>
        <v>355.07143078221998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87993.434654536293</v>
      </c>
      <c r="G22" s="46">
        <v>54975.268242201797</v>
      </c>
      <c r="H22" s="46">
        <v>700640704.77247202</v>
      </c>
      <c r="I22" s="43">
        <f>vlootsamenstelling!F31</f>
        <v>1</v>
      </c>
      <c r="J22" s="46">
        <f t="shared" si="1"/>
        <v>700640704.77247202</v>
      </c>
      <c r="K22" s="46">
        <f t="shared" si="0"/>
        <v>700640704.77247202</v>
      </c>
      <c r="L22" s="82">
        <f t="shared" si="2"/>
        <v>54975.268242201797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10390.5097415737</v>
      </c>
      <c r="G23" s="46">
        <v>6549.6344505216202</v>
      </c>
      <c r="H23" s="46">
        <v>81526123.002428696</v>
      </c>
      <c r="I23" s="43">
        <f>vlootsamenstelling!F32</f>
        <v>1</v>
      </c>
      <c r="J23" s="46">
        <f t="shared" si="1"/>
        <v>81526123.002428696</v>
      </c>
      <c r="K23" s="46">
        <f t="shared" si="0"/>
        <v>81526123.002428696</v>
      </c>
      <c r="L23" s="82">
        <f t="shared" si="2"/>
        <v>6549.6344505216202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0.35790828728548502</v>
      </c>
      <c r="G24" s="47">
        <v>3.0241533832814201E-2</v>
      </c>
      <c r="H24" s="47">
        <v>491.52839574228801</v>
      </c>
      <c r="I24" s="44">
        <f>vlootsamenstelling!F33</f>
        <v>1</v>
      </c>
      <c r="J24" s="47">
        <f t="shared" si="1"/>
        <v>491.52839574228801</v>
      </c>
      <c r="K24" s="47">
        <f t="shared" si="0"/>
        <v>491.52839574228801</v>
      </c>
      <c r="L24" s="83">
        <f t="shared" si="2"/>
        <v>3.0241533832814201E-2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2125.7595935999002</v>
      </c>
      <c r="G25" s="46">
        <v>285.39176342169299</v>
      </c>
      <c r="H25" s="46">
        <v>1810578.8997799901</v>
      </c>
      <c r="I25" s="43">
        <f>vlootsamenstelling!F34</f>
        <v>1</v>
      </c>
      <c r="J25" s="46">
        <f t="shared" si="1"/>
        <v>1810578.8997799901</v>
      </c>
      <c r="K25" s="46">
        <f t="shared" si="0"/>
        <v>1810578.8997799901</v>
      </c>
      <c r="L25" s="82">
        <f t="shared" si="2"/>
        <v>285.39176342169299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14855.580738357899</v>
      </c>
      <c r="G26" s="46">
        <v>8142.2498484932103</v>
      </c>
      <c r="H26" s="46">
        <v>128937801.836611</v>
      </c>
      <c r="I26" s="43">
        <f>vlootsamenstelling!F35</f>
        <v>1</v>
      </c>
      <c r="J26" s="46">
        <f t="shared" si="1"/>
        <v>128937801.836611</v>
      </c>
      <c r="K26" s="46">
        <f t="shared" si="0"/>
        <v>128937801.836611</v>
      </c>
      <c r="L26" s="82">
        <f t="shared" si="2"/>
        <v>8142.2498484932103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6.2464877170933999</v>
      </c>
      <c r="G27" s="46">
        <v>8.9039962571828308</v>
      </c>
      <c r="H27" s="46">
        <v>130623.169204266</v>
      </c>
      <c r="I27" s="43">
        <f>vlootsamenstelling!F36</f>
        <v>1</v>
      </c>
      <c r="J27" s="46">
        <f t="shared" si="1"/>
        <v>130623.169204266</v>
      </c>
      <c r="K27" s="46">
        <f t="shared" si="0"/>
        <v>130623.169204266</v>
      </c>
      <c r="L27" s="82">
        <f t="shared" si="2"/>
        <v>8.9039962571828308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14.0251039706797</v>
      </c>
      <c r="G28" s="47">
        <v>16.743674074872299</v>
      </c>
      <c r="H28" s="47">
        <v>303398.10844375897</v>
      </c>
      <c r="I28" s="44">
        <f>vlootsamenstelling!F37</f>
        <v>1</v>
      </c>
      <c r="J28" s="47">
        <f t="shared" si="1"/>
        <v>303398.10844375897</v>
      </c>
      <c r="K28" s="47">
        <f t="shared" si="0"/>
        <v>303398.10844375897</v>
      </c>
      <c r="L28" s="83">
        <f t="shared" si="2"/>
        <v>16.743674074872299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4920545.9211735697</v>
      </c>
      <c r="G29" s="47">
        <f>SUM(G5:G28)</f>
        <v>350829.42915143853</v>
      </c>
      <c r="H29" s="47">
        <f>SUM(H5:H28)</f>
        <v>15603856235.83387</v>
      </c>
      <c r="I29" s="5"/>
      <c r="J29" s="47">
        <f>SUM(J5:J28)</f>
        <v>15603856235.83387</v>
      </c>
      <c r="K29" s="47">
        <f>SUM(K5:K28)</f>
        <v>15603856235.83387</v>
      </c>
      <c r="L29" s="51">
        <f>SUM(L5:L28)</f>
        <v>350829.42915143853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4757993.4502522238</v>
      </c>
      <c r="G33" s="57">
        <f t="shared" si="3"/>
        <v>258053.11420328711</v>
      </c>
      <c r="H33" s="46">
        <f t="shared" si="3"/>
        <v>14309433899.848278</v>
      </c>
      <c r="I33" s="11" t="str">
        <f>SUMIF($A$5:$A$28,$E33,$I$5:$I$28)&amp;"/"&amp;COUNTIF($A$5:$A$28,E33)</f>
        <v>10/10</v>
      </c>
      <c r="J33" s="52">
        <f>SUMIF($A$5:$A$28,$E33,$J$5:$J$28)</f>
        <v>14309433899.848278</v>
      </c>
      <c r="K33" s="56">
        <f>J33/H33</f>
        <v>1</v>
      </c>
      <c r="L33" s="50">
        <f>SUMIF($A$5:$A$28,$E33,$L$5:$L$28)</f>
        <v>258053.11420328711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43371.83866904999</v>
      </c>
      <c r="G34" s="52">
        <f t="shared" si="3"/>
        <v>22226.884353601959</v>
      </c>
      <c r="H34" s="46">
        <f t="shared" si="3"/>
        <v>377044032.94406378</v>
      </c>
      <c r="I34" s="11" t="str">
        <f>SUMIF($A$5:$A$28,$E34,$I$5:$I$28)&amp;"/"&amp;COUNTIF($A$5:$A$28,E34)</f>
        <v>5/5</v>
      </c>
      <c r="J34" s="52">
        <f>SUMIF($A$5:$A$28,$E34,$J$5:$J$28)</f>
        <v>377044032.94406378</v>
      </c>
      <c r="K34" s="56">
        <f t="shared" ref="K34:K36" si="4">J34/H34</f>
        <v>1</v>
      </c>
      <c r="L34" s="50">
        <f>SUMIF($A$5:$A$28,$E34,$L$5:$L$28)</f>
        <v>22226.884353601959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102179.02032865034</v>
      </c>
      <c r="G35" s="52">
        <f t="shared" si="3"/>
        <v>62096.141312302621</v>
      </c>
      <c r="H35" s="46">
        <f t="shared" si="3"/>
        <v>786195901.02748919</v>
      </c>
      <c r="I35" s="11" t="str">
        <f>SUMIF($A$5:$A$28,$E35,$I$5:$I$28)&amp;"/"&amp;COUNTIF($A$5:$A$28,E35)</f>
        <v>5/5</v>
      </c>
      <c r="J35" s="52">
        <f>SUMIF($A$5:$A$28,$E35,$J$5:$J$28)</f>
        <v>786195901.02748919</v>
      </c>
      <c r="K35" s="56">
        <f t="shared" si="4"/>
        <v>1</v>
      </c>
      <c r="L35" s="50">
        <f>SUMIF($A$5:$A$28,$E35,$L$5:$L$28)</f>
        <v>62096.141312302621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17001.611923645571</v>
      </c>
      <c r="G36" s="52">
        <f t="shared" si="3"/>
        <v>8453.2892822469585</v>
      </c>
      <c r="H36" s="46">
        <f t="shared" si="3"/>
        <v>131182402.01403901</v>
      </c>
      <c r="I36" s="11" t="str">
        <f>SUMIF($A$5:$A$28,$E36,$I$5:$I$28)&amp;"/"&amp;COUNTIF($A$5:$A$28,E36)</f>
        <v>4/4</v>
      </c>
      <c r="J36" s="52">
        <f>SUMIF($A$5:$A$28,$E36,$J$5:$J$28)</f>
        <v>131182402.01403901</v>
      </c>
      <c r="K36" s="56">
        <f t="shared" si="4"/>
        <v>1</v>
      </c>
      <c r="L36" s="50">
        <f>SUMIF($A$5:$A$28,$E36,$L$5:$L$28)</f>
        <v>8453.2892822469585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4920545.9211735688</v>
      </c>
      <c r="G37" s="54">
        <f>SUM(G33:G36)</f>
        <v>350829.42915143864</v>
      </c>
      <c r="H37" s="53">
        <f>SUM(H33:H36)</f>
        <v>15603856235.833868</v>
      </c>
      <c r="I37" s="12" t="str">
        <f>SUM(I5:I28)&amp;"/"&amp;COUNTA(I5:I28)</f>
        <v>24/24</v>
      </c>
      <c r="J37" s="59">
        <f>SUM(J33:J36)</f>
        <v>15603856235.833868</v>
      </c>
      <c r="K37" s="40"/>
      <c r="L37" s="60">
        <f>SUM(L33:L36)</f>
        <v>350829.42915143864</v>
      </c>
      <c r="M37" s="58">
        <f>L37/G37</f>
        <v>1</v>
      </c>
    </row>
    <row r="38" spans="5:13" x14ac:dyDescent="0.25">
      <c r="H38" s="1"/>
      <c r="J38" s="1"/>
    </row>
  </sheetData>
  <mergeCells count="1">
    <mergeCell ref="G31:M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D37D-D291-4545-A4BA-80238B0B40F5}">
  <dimension ref="A1:M43"/>
  <sheetViews>
    <sheetView topLeftCell="A3" workbookViewId="0">
      <selection activeCell="A5" sqref="A5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80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467135.98505282</v>
      </c>
      <c r="G5" s="49">
        <v>87025.928133041205</v>
      </c>
      <c r="H5" s="49">
        <v>949784268.992926</v>
      </c>
      <c r="I5" s="45">
        <f>vlootsamenstelling!F14</f>
        <v>1</v>
      </c>
      <c r="J5" s="49">
        <f>H5*I5</f>
        <v>949784268.992926</v>
      </c>
      <c r="K5" s="49">
        <f t="shared" ref="K5:K28" si="0">J5/VLOOKUP(A5,$E$33:$K$36,7,FALSE)</f>
        <v>949784268.992926</v>
      </c>
      <c r="L5" s="84">
        <f>G5*K5/H5</f>
        <v>87025.928133041205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28941.233006412898</v>
      </c>
      <c r="G6" s="46">
        <v>2701.6189524198498</v>
      </c>
      <c r="H6" s="46">
        <v>22455345.2029805</v>
      </c>
      <c r="I6" s="43">
        <f>vlootsamenstelling!F15</f>
        <v>1</v>
      </c>
      <c r="J6" s="46">
        <f t="shared" ref="J6:J28" si="1">H6*I6</f>
        <v>22455345.2029805</v>
      </c>
      <c r="K6" s="46">
        <f t="shared" si="0"/>
        <v>22455345.2029805</v>
      </c>
      <c r="L6" s="82">
        <f t="shared" ref="L6:L28" si="2">G6*K6/H6</f>
        <v>2701.6189524198498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2055918.81855305</v>
      </c>
      <c r="G7" s="46">
        <v>418480.85057721898</v>
      </c>
      <c r="H7" s="46">
        <v>4878501421.9503498</v>
      </c>
      <c r="I7" s="43">
        <f>vlootsamenstelling!F16</f>
        <v>1</v>
      </c>
      <c r="J7" s="46">
        <f t="shared" si="1"/>
        <v>4878501421.9503498</v>
      </c>
      <c r="K7" s="46">
        <f t="shared" si="0"/>
        <v>4878501421.9503498</v>
      </c>
      <c r="L7" s="82">
        <f t="shared" si="2"/>
        <v>418480.85057721898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60279.789641752002</v>
      </c>
      <c r="G8" s="46">
        <v>17390.117986798901</v>
      </c>
      <c r="H8" s="46">
        <v>15988299.5964495</v>
      </c>
      <c r="I8" s="43">
        <f>vlootsamenstelling!F17</f>
        <v>1</v>
      </c>
      <c r="J8" s="46">
        <f t="shared" si="1"/>
        <v>15988299.5964495</v>
      </c>
      <c r="K8" s="46">
        <f t="shared" si="0"/>
        <v>15988299.5964495</v>
      </c>
      <c r="L8" s="82">
        <f t="shared" si="2"/>
        <v>17390.117986798901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22150.689999804199</v>
      </c>
      <c r="G9" s="46">
        <v>30034.253432958201</v>
      </c>
      <c r="H9" s="46">
        <v>27080328.750117298</v>
      </c>
      <c r="I9" s="43">
        <f>vlootsamenstelling!F18</f>
        <v>1</v>
      </c>
      <c r="J9" s="46">
        <f t="shared" si="1"/>
        <v>27080328.750117298</v>
      </c>
      <c r="K9" s="46">
        <f t="shared" si="0"/>
        <v>27080328.750117298</v>
      </c>
      <c r="L9" s="82">
        <f t="shared" si="2"/>
        <v>30034.253432958201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20546.743934559599</v>
      </c>
      <c r="G10" s="46">
        <v>26458.905448310801</v>
      </c>
      <c r="H10" s="46">
        <v>29122286.6567256</v>
      </c>
      <c r="I10" s="43">
        <f>vlootsamenstelling!F19</f>
        <v>1</v>
      </c>
      <c r="J10" s="46">
        <f>H10*I10</f>
        <v>29122286.6567256</v>
      </c>
      <c r="K10" s="46">
        <f t="shared" si="0"/>
        <v>29122286.6567256</v>
      </c>
      <c r="L10" s="82">
        <f t="shared" si="2"/>
        <v>26458.905448310801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14269.4044893882</v>
      </c>
      <c r="G11" s="46">
        <v>12220.7017806937</v>
      </c>
      <c r="H11" s="46">
        <v>27382799.694586799</v>
      </c>
      <c r="I11" s="43">
        <f>vlootsamenstelling!F20</f>
        <v>1</v>
      </c>
      <c r="J11" s="46">
        <f t="shared" si="1"/>
        <v>27382799.694586799</v>
      </c>
      <c r="K11" s="46">
        <f t="shared" si="0"/>
        <v>27382799.694586799</v>
      </c>
      <c r="L11" s="82">
        <f t="shared" si="2"/>
        <v>12220.7017806937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942851.52570819401</v>
      </c>
      <c r="G12" s="46">
        <v>689630.94829257997</v>
      </c>
      <c r="H12" s="46">
        <v>4508468683.0143099</v>
      </c>
      <c r="I12" s="43">
        <f>vlootsamenstelling!F21</f>
        <v>1</v>
      </c>
      <c r="J12" s="46">
        <f t="shared" si="1"/>
        <v>4508468683.0143099</v>
      </c>
      <c r="K12" s="46">
        <f t="shared" si="0"/>
        <v>4508468683.0143099</v>
      </c>
      <c r="L12" s="82">
        <f t="shared" si="2"/>
        <v>689630.94829257997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404738.64090220298</v>
      </c>
      <c r="G13" s="46">
        <v>82702.690648093703</v>
      </c>
      <c r="H13" s="46">
        <v>694589326.81884301</v>
      </c>
      <c r="I13" s="43">
        <f>vlootsamenstelling!F22</f>
        <v>1</v>
      </c>
      <c r="J13" s="46">
        <f t="shared" si="1"/>
        <v>694589326.81884301</v>
      </c>
      <c r="K13" s="46">
        <f t="shared" si="0"/>
        <v>694589326.81884301</v>
      </c>
      <c r="L13" s="82">
        <f t="shared" si="2"/>
        <v>82702.690648093703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741161.54317130405</v>
      </c>
      <c r="G14" s="47">
        <v>0</v>
      </c>
      <c r="H14" s="47">
        <v>3156061139.171</v>
      </c>
      <c r="I14" s="44">
        <f>vlootsamenstelling!F23</f>
        <v>1</v>
      </c>
      <c r="J14" s="47">
        <f t="shared" si="1"/>
        <v>3156061139.171</v>
      </c>
      <c r="K14" s="47">
        <f t="shared" si="0"/>
        <v>3156061139.171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1086.4945667176601</v>
      </c>
      <c r="G15" s="48">
        <v>988.81664484352996</v>
      </c>
      <c r="H15" s="48">
        <v>224154.566651064</v>
      </c>
      <c r="I15" s="43">
        <f>vlootsamenstelling!F24</f>
        <v>1</v>
      </c>
      <c r="J15" s="46">
        <f t="shared" si="1"/>
        <v>224154.566651064</v>
      </c>
      <c r="K15" s="46">
        <f t="shared" si="0"/>
        <v>224154.566651064</v>
      </c>
      <c r="L15" s="82">
        <f t="shared" si="2"/>
        <v>988.81664484352996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809.54718314483603</v>
      </c>
      <c r="G16" s="48">
        <v>3106.6756917411299</v>
      </c>
      <c r="H16" s="48">
        <v>808206.68106452795</v>
      </c>
      <c r="I16" s="43">
        <f>vlootsamenstelling!F25</f>
        <v>1</v>
      </c>
      <c r="J16" s="46">
        <f t="shared" si="1"/>
        <v>808206.68106452795</v>
      </c>
      <c r="K16" s="46">
        <f t="shared" si="0"/>
        <v>808206.68106452795</v>
      </c>
      <c r="L16" s="82">
        <f t="shared" si="2"/>
        <v>3106.6756917411299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37848.389925847703</v>
      </c>
      <c r="G17" s="48">
        <v>144006.71658735999</v>
      </c>
      <c r="H17" s="48">
        <v>342590599.44060498</v>
      </c>
      <c r="I17" s="43">
        <f>vlootsamenstelling!F26</f>
        <v>1</v>
      </c>
      <c r="J17" s="46">
        <f t="shared" si="1"/>
        <v>342590599.44060498</v>
      </c>
      <c r="K17" s="46">
        <f t="shared" si="0"/>
        <v>342590599.44060498</v>
      </c>
      <c r="L17" s="82">
        <f t="shared" si="2"/>
        <v>144006.71658735999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1152.59962434455</v>
      </c>
      <c r="G18" s="48">
        <v>2543.5642451178801</v>
      </c>
      <c r="H18" s="48">
        <v>11477572.3745433</v>
      </c>
      <c r="I18" s="43">
        <f>vlootsamenstelling!F27</f>
        <v>1</v>
      </c>
      <c r="J18" s="46">
        <f t="shared" si="1"/>
        <v>11477572.3745433</v>
      </c>
      <c r="K18" s="46">
        <f t="shared" si="0"/>
        <v>11477572.3745433</v>
      </c>
      <c r="L18" s="82">
        <f t="shared" si="2"/>
        <v>2543.5642451178801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3126.8823287211198</v>
      </c>
      <c r="G19" s="48">
        <v>0</v>
      </c>
      <c r="H19" s="48">
        <v>25551882.3405338</v>
      </c>
      <c r="I19" s="43">
        <f>vlootsamenstelling!F28</f>
        <v>1</v>
      </c>
      <c r="J19" s="46">
        <f>H19*I19</f>
        <v>25551882.3405338</v>
      </c>
      <c r="K19" s="46">
        <f t="shared" si="0"/>
        <v>25551882.3405338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909.05771143751997</v>
      </c>
      <c r="G20" s="49">
        <v>1122.8587781019401</v>
      </c>
      <c r="H20" s="49">
        <v>130819.56303260299</v>
      </c>
      <c r="I20" s="45">
        <f>vlootsamenstelling!F29</f>
        <v>1</v>
      </c>
      <c r="J20" s="49">
        <f t="shared" si="1"/>
        <v>130819.56303260299</v>
      </c>
      <c r="K20" s="49">
        <f t="shared" si="0"/>
        <v>130819.56303260299</v>
      </c>
      <c r="L20" s="84">
        <f t="shared" si="2"/>
        <v>1122.8587781019401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981.27535578043103</v>
      </c>
      <c r="G21" s="46">
        <v>5414.8530242192301</v>
      </c>
      <c r="H21" s="46">
        <v>777647.55182152498</v>
      </c>
      <c r="I21" s="43">
        <f>vlootsamenstelling!F30</f>
        <v>1</v>
      </c>
      <c r="J21" s="46">
        <f t="shared" si="1"/>
        <v>777647.55182152498</v>
      </c>
      <c r="K21" s="46">
        <f t="shared" si="0"/>
        <v>777647.55182152498</v>
      </c>
      <c r="L21" s="82">
        <f t="shared" si="2"/>
        <v>5414.8530242192301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88028.515207086893</v>
      </c>
      <c r="G22" s="46">
        <v>362878.718704439</v>
      </c>
      <c r="H22" s="46">
        <v>696043578.98940694</v>
      </c>
      <c r="I22" s="43">
        <f>vlootsamenstelling!F31</f>
        <v>1</v>
      </c>
      <c r="J22" s="46">
        <f t="shared" si="1"/>
        <v>696043578.98940694</v>
      </c>
      <c r="K22" s="46">
        <f t="shared" si="0"/>
        <v>696043578.98940694</v>
      </c>
      <c r="L22" s="82">
        <f t="shared" si="2"/>
        <v>362878.718704439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11581.897748630699</v>
      </c>
      <c r="G23" s="46">
        <v>28177.6025331854</v>
      </c>
      <c r="H23" s="46">
        <v>86563044.665534094</v>
      </c>
      <c r="I23" s="43">
        <f>vlootsamenstelling!F32</f>
        <v>1</v>
      </c>
      <c r="J23" s="46">
        <f t="shared" si="1"/>
        <v>86563044.665534094</v>
      </c>
      <c r="K23" s="46">
        <f t="shared" si="0"/>
        <v>86563044.665534094</v>
      </c>
      <c r="L23" s="82">
        <f t="shared" si="2"/>
        <v>28177.6025331854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0.179066754096561</v>
      </c>
      <c r="G24" s="47">
        <v>0</v>
      </c>
      <c r="H24" s="47">
        <v>150.10069254592801</v>
      </c>
      <c r="I24" s="44">
        <f>vlootsamenstelling!F33</f>
        <v>1</v>
      </c>
      <c r="J24" s="47">
        <f t="shared" si="1"/>
        <v>150.10069254592801</v>
      </c>
      <c r="K24" s="47">
        <f t="shared" si="0"/>
        <v>150.10069254592801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1430.68920756792</v>
      </c>
      <c r="G25" s="46">
        <v>4876.8022310651304</v>
      </c>
      <c r="H25" s="46">
        <v>470855.77281240298</v>
      </c>
      <c r="I25" s="43">
        <f>vlootsamenstelling!F34</f>
        <v>1</v>
      </c>
      <c r="J25" s="46">
        <f t="shared" si="1"/>
        <v>470855.77281240298</v>
      </c>
      <c r="K25" s="46">
        <f t="shared" si="0"/>
        <v>470855.77281240298</v>
      </c>
      <c r="L25" s="82">
        <f t="shared" si="2"/>
        <v>4876.8022310651304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15554.602327757</v>
      </c>
      <c r="G26" s="46">
        <v>90669.258534535693</v>
      </c>
      <c r="H26" s="46">
        <v>129685378.505474</v>
      </c>
      <c r="I26" s="43">
        <f>vlootsamenstelling!F35</f>
        <v>1</v>
      </c>
      <c r="J26" s="46">
        <f t="shared" si="1"/>
        <v>129685378.505474</v>
      </c>
      <c r="K26" s="46">
        <f t="shared" si="0"/>
        <v>129685378.505474</v>
      </c>
      <c r="L26" s="82">
        <f t="shared" si="2"/>
        <v>90669.258534535693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2.60373739336623</v>
      </c>
      <c r="G27" s="46">
        <v>149.76755087409001</v>
      </c>
      <c r="H27" s="46">
        <v>31217.557413349699</v>
      </c>
      <c r="I27" s="43">
        <f>vlootsamenstelling!F36</f>
        <v>1</v>
      </c>
      <c r="J27" s="46">
        <f t="shared" si="1"/>
        <v>31217.557413349699</v>
      </c>
      <c r="K27" s="46">
        <f t="shared" si="0"/>
        <v>31217.557413349699</v>
      </c>
      <c r="L27" s="82">
        <f t="shared" si="2"/>
        <v>149.76755087409001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6.1947696955516696</v>
      </c>
      <c r="G28" s="47">
        <v>0</v>
      </c>
      <c r="H28" s="47">
        <v>67227.876006595397</v>
      </c>
      <c r="I28" s="44">
        <f>vlootsamenstelling!F37</f>
        <v>1</v>
      </c>
      <c r="J28" s="47">
        <f t="shared" si="1"/>
        <v>67227.876006595397</v>
      </c>
      <c r="K28" s="47">
        <f t="shared" si="0"/>
        <v>67227.876006595397</v>
      </c>
      <c r="L28" s="83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4920513.3032203661</v>
      </c>
      <c r="G29" s="47">
        <f>SUM(G5:G28)</f>
        <v>2010581.649777598</v>
      </c>
      <c r="H29" s="47">
        <f>SUM(H5:H28)</f>
        <v>15603856235.833881</v>
      </c>
      <c r="I29" s="5"/>
      <c r="J29" s="47">
        <f>SUM(J5:J28)</f>
        <v>15603856235.833881</v>
      </c>
      <c r="K29" s="47">
        <f>SUM(K5:K28)</f>
        <v>15603856235.833881</v>
      </c>
      <c r="L29" s="51">
        <f>SUM(L5:L28)</f>
        <v>2010581.649777598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4757994.3744594883</v>
      </c>
      <c r="G33" s="57">
        <f t="shared" si="3"/>
        <v>1366646.0152521152</v>
      </c>
      <c r="H33" s="46">
        <f t="shared" si="3"/>
        <v>14309433899.848289</v>
      </c>
      <c r="I33" s="11" t="str">
        <f>SUMIF($A$5:$A$28,$E33,$I$5:$I$28)&amp;"/"&amp;COUNTIF($A$5:$A$28,E33)</f>
        <v>10/10</v>
      </c>
      <c r="J33" s="52">
        <f>SUMIF($A$5:$A$28,$E33,$J$5:$J$28)</f>
        <v>14309433899.848289</v>
      </c>
      <c r="K33" s="56">
        <f>J33/H33</f>
        <v>1</v>
      </c>
      <c r="L33" s="50">
        <f>SUMIF($A$5:$A$28,$E33,$L$5:$L$28)</f>
        <v>1366646.0152521152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44023.913628775867</v>
      </c>
      <c r="G34" s="52">
        <f t="shared" si="3"/>
        <v>150645.77316906254</v>
      </c>
      <c r="H34" s="46">
        <f t="shared" si="3"/>
        <v>380652415.40339768</v>
      </c>
      <c r="I34" s="11" t="str">
        <f>SUMIF($A$5:$A$28,$E34,$I$5:$I$28)&amp;"/"&amp;COUNTIF($A$5:$A$28,E34)</f>
        <v>5/5</v>
      </c>
      <c r="J34" s="52">
        <f>SUMIF($A$5:$A$28,$E34,$J$5:$J$28)</f>
        <v>380652415.40339768</v>
      </c>
      <c r="K34" s="56">
        <f t="shared" ref="K34:K36" si="4">J34/H34</f>
        <v>1</v>
      </c>
      <c r="L34" s="50">
        <f>SUMIF($A$5:$A$28,$E34,$L$5:$L$28)</f>
        <v>150645.77316906254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101500.92508968964</v>
      </c>
      <c r="G35" s="52">
        <f t="shared" si="3"/>
        <v>397594.03303994559</v>
      </c>
      <c r="H35" s="46">
        <f t="shared" si="3"/>
        <v>783515240.87048769</v>
      </c>
      <c r="I35" s="11" t="str">
        <f>SUMIF($A$5:$A$28,$E35,$I$5:$I$28)&amp;"/"&amp;COUNTIF($A$5:$A$28,E35)</f>
        <v>5/5</v>
      </c>
      <c r="J35" s="52">
        <f>SUMIF($A$5:$A$28,$E35,$J$5:$J$28)</f>
        <v>783515240.87048769</v>
      </c>
      <c r="K35" s="56">
        <f t="shared" si="4"/>
        <v>1</v>
      </c>
      <c r="L35" s="50">
        <f>SUMIF($A$5:$A$28,$E35,$L$5:$L$28)</f>
        <v>397594.03303994559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16994.090042413834</v>
      </c>
      <c r="G36" s="52">
        <f t="shared" si="3"/>
        <v>95695.828316474915</v>
      </c>
      <c r="H36" s="46">
        <f t="shared" si="3"/>
        <v>130254679.71170634</v>
      </c>
      <c r="I36" s="11" t="str">
        <f>SUMIF($A$5:$A$28,$E36,$I$5:$I$28)&amp;"/"&amp;COUNTIF($A$5:$A$28,E36)</f>
        <v>4/4</v>
      </c>
      <c r="J36" s="52">
        <f>SUMIF($A$5:$A$28,$E36,$J$5:$J$28)</f>
        <v>130254679.71170634</v>
      </c>
      <c r="K36" s="56">
        <f t="shared" si="4"/>
        <v>1</v>
      </c>
      <c r="L36" s="50">
        <f>SUMIF($A$5:$A$28,$E36,$L$5:$L$28)</f>
        <v>95695.828316474915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4920513.303220368</v>
      </c>
      <c r="G37" s="54">
        <f>SUM(G33:G36)</f>
        <v>2010581.6497775982</v>
      </c>
      <c r="H37" s="53">
        <f>SUM(H33:H36)</f>
        <v>15603856235.833881</v>
      </c>
      <c r="I37" s="12" t="str">
        <f>SUM(I5:I28)&amp;"/"&amp;COUNTA(I5:I28)</f>
        <v>24/24</v>
      </c>
      <c r="J37" s="59">
        <f>SUM(J33:J36)</f>
        <v>15603856235.833881</v>
      </c>
      <c r="K37" s="40"/>
      <c r="L37" s="60">
        <f>SUM(L33:L36)</f>
        <v>2010581.6497775982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F40" s="21"/>
      <c r="G40" s="13"/>
      <c r="H40" s="13"/>
    </row>
    <row r="41" spans="5:13" x14ac:dyDescent="0.25">
      <c r="F41" s="21"/>
      <c r="G41" s="13"/>
      <c r="H41" s="13"/>
    </row>
    <row r="42" spans="5:13" x14ac:dyDescent="0.25">
      <c r="F42" s="21"/>
      <c r="G42" s="13"/>
      <c r="H42" s="13"/>
    </row>
    <row r="43" spans="5:13" x14ac:dyDescent="0.25">
      <c r="F43" s="21"/>
      <c r="G43" s="13"/>
      <c r="H43" s="13"/>
    </row>
  </sheetData>
  <mergeCells count="1">
    <mergeCell ref="G31:M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9721-151C-4456-B358-D13A81781CC8}">
  <dimension ref="A1:M38"/>
  <sheetViews>
    <sheetView workbookViewId="0">
      <selection activeCell="A5" sqref="A5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81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467135.98505282</v>
      </c>
      <c r="G5" s="49">
        <v>15319.134979713401</v>
      </c>
      <c r="H5" s="49">
        <v>949784268.992926</v>
      </c>
      <c r="I5" s="45">
        <f>vlootsamenstelling!F14</f>
        <v>1</v>
      </c>
      <c r="J5" s="49">
        <f>H5*I5</f>
        <v>949784268.992926</v>
      </c>
      <c r="K5" s="49">
        <f t="shared" ref="K5:K28" si="0">J5/VLOOKUP(A5,$E$33:$K$36,7,FALSE)</f>
        <v>949784268.992926</v>
      </c>
      <c r="L5" s="84">
        <f>G5*K5/H5</f>
        <v>15319.134979713401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28941.233006412898</v>
      </c>
      <c r="G6" s="46">
        <v>377.81328978886802</v>
      </c>
      <c r="H6" s="46">
        <v>22455345.2029805</v>
      </c>
      <c r="I6" s="43">
        <f>vlootsamenstelling!F15</f>
        <v>1</v>
      </c>
      <c r="J6" s="46">
        <f t="shared" ref="J6:J28" si="1">H6*I6</f>
        <v>22455345.2029805</v>
      </c>
      <c r="K6" s="46">
        <f t="shared" si="0"/>
        <v>22455345.2029805</v>
      </c>
      <c r="L6" s="82">
        <f t="shared" ref="L6:L28" si="2">G6*K6/H6</f>
        <v>377.81328978886802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2055918.81855305</v>
      </c>
      <c r="G7" s="46">
        <v>79574.444111894394</v>
      </c>
      <c r="H7" s="46">
        <v>4878501421.9503498</v>
      </c>
      <c r="I7" s="43">
        <f>vlootsamenstelling!F16</f>
        <v>1</v>
      </c>
      <c r="J7" s="46">
        <f t="shared" si="1"/>
        <v>4878501421.9503498</v>
      </c>
      <c r="K7" s="46">
        <f t="shared" si="0"/>
        <v>4878501421.9503498</v>
      </c>
      <c r="L7" s="82">
        <f t="shared" si="2"/>
        <v>79574.444111894394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60279.789641752002</v>
      </c>
      <c r="G8" s="46">
        <v>2247.6760055729301</v>
      </c>
      <c r="H8" s="46">
        <v>15988299.5964495</v>
      </c>
      <c r="I8" s="43">
        <f>vlootsamenstelling!F17</f>
        <v>1</v>
      </c>
      <c r="J8" s="46">
        <f t="shared" si="1"/>
        <v>15988299.5964495</v>
      </c>
      <c r="K8" s="46">
        <f t="shared" si="0"/>
        <v>15988299.5964495</v>
      </c>
      <c r="L8" s="82">
        <f t="shared" si="2"/>
        <v>2247.6760055729301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22150.689999804199</v>
      </c>
      <c r="G9" s="46">
        <v>615.07810688871803</v>
      </c>
      <c r="H9" s="46">
        <v>27080328.750117298</v>
      </c>
      <c r="I9" s="43">
        <f>vlootsamenstelling!F18</f>
        <v>1</v>
      </c>
      <c r="J9" s="46">
        <f t="shared" si="1"/>
        <v>27080328.750117298</v>
      </c>
      <c r="K9" s="46">
        <f t="shared" si="0"/>
        <v>27080328.750117298</v>
      </c>
      <c r="L9" s="82">
        <f t="shared" si="2"/>
        <v>615.07810688871803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20546.743934559599</v>
      </c>
      <c r="G10" s="46">
        <v>642.86128306860496</v>
      </c>
      <c r="H10" s="46">
        <v>29122286.6567256</v>
      </c>
      <c r="I10" s="43">
        <f>vlootsamenstelling!F19</f>
        <v>1</v>
      </c>
      <c r="J10" s="46">
        <f>H10*I10</f>
        <v>29122286.6567256</v>
      </c>
      <c r="K10" s="46">
        <f t="shared" si="0"/>
        <v>29122286.6567256</v>
      </c>
      <c r="L10" s="82">
        <f t="shared" si="2"/>
        <v>642.86128306860496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14269.4044893882</v>
      </c>
      <c r="G11" s="46">
        <v>602.00465796933497</v>
      </c>
      <c r="H11" s="46">
        <v>27382799.694586799</v>
      </c>
      <c r="I11" s="43">
        <f>vlootsamenstelling!F20</f>
        <v>1</v>
      </c>
      <c r="J11" s="46">
        <f t="shared" si="1"/>
        <v>27382799.694586799</v>
      </c>
      <c r="K11" s="46">
        <f t="shared" si="0"/>
        <v>27382799.694586799</v>
      </c>
      <c r="L11" s="82">
        <f t="shared" si="2"/>
        <v>602.00465796933497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942851.52570819401</v>
      </c>
      <c r="G12" s="46">
        <v>94308.131061541993</v>
      </c>
      <c r="H12" s="46">
        <v>4508468683.0143099</v>
      </c>
      <c r="I12" s="43">
        <f>vlootsamenstelling!F21</f>
        <v>1</v>
      </c>
      <c r="J12" s="46">
        <f t="shared" si="1"/>
        <v>4508468683.0143099</v>
      </c>
      <c r="K12" s="46">
        <f t="shared" si="0"/>
        <v>4508468683.0143099</v>
      </c>
      <c r="L12" s="82">
        <f t="shared" si="2"/>
        <v>94308.131061541993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404738.64090220298</v>
      </c>
      <c r="G13" s="46">
        <v>11667.9572692977</v>
      </c>
      <c r="H13" s="46">
        <v>694589326.81884301</v>
      </c>
      <c r="I13" s="43">
        <f>vlootsamenstelling!F22</f>
        <v>1</v>
      </c>
      <c r="J13" s="46">
        <f t="shared" si="1"/>
        <v>694589326.81884301</v>
      </c>
      <c r="K13" s="46">
        <f t="shared" si="0"/>
        <v>694589326.81884301</v>
      </c>
      <c r="L13" s="82">
        <f t="shared" si="2"/>
        <v>11667.9572692977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741161.54317130405</v>
      </c>
      <c r="G14" s="47">
        <v>48121.114378488201</v>
      </c>
      <c r="H14" s="47">
        <v>3156061139.171</v>
      </c>
      <c r="I14" s="44">
        <f>vlootsamenstelling!F23</f>
        <v>1</v>
      </c>
      <c r="J14" s="47">
        <f t="shared" si="1"/>
        <v>3156061139.171</v>
      </c>
      <c r="K14" s="47">
        <f t="shared" si="0"/>
        <v>3156061139.171</v>
      </c>
      <c r="L14" s="83">
        <f t="shared" si="2"/>
        <v>48121.114378488201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1086.4945667176601</v>
      </c>
      <c r="G15" s="48">
        <v>35.895298188267802</v>
      </c>
      <c r="H15" s="48">
        <v>224154.566651064</v>
      </c>
      <c r="I15" s="43">
        <f>vlootsamenstelling!F24</f>
        <v>1</v>
      </c>
      <c r="J15" s="46">
        <f t="shared" si="1"/>
        <v>224154.566651064</v>
      </c>
      <c r="K15" s="46">
        <f t="shared" si="0"/>
        <v>224154.566651064</v>
      </c>
      <c r="L15" s="82">
        <f t="shared" si="2"/>
        <v>35.895298188267802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809.54718314483603</v>
      </c>
      <c r="G16" s="48">
        <v>69.684701110044799</v>
      </c>
      <c r="H16" s="48">
        <v>808206.68106452795</v>
      </c>
      <c r="I16" s="43">
        <f>vlootsamenstelling!F25</f>
        <v>1</v>
      </c>
      <c r="J16" s="46">
        <f t="shared" si="1"/>
        <v>808206.68106452795</v>
      </c>
      <c r="K16" s="46">
        <f t="shared" si="0"/>
        <v>808206.68106452795</v>
      </c>
      <c r="L16" s="82">
        <f t="shared" si="2"/>
        <v>69.684701110044799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37848.389925847703</v>
      </c>
      <c r="G17" s="48">
        <v>20154.525602477101</v>
      </c>
      <c r="H17" s="48">
        <v>342590599.44060498</v>
      </c>
      <c r="I17" s="43">
        <f>vlootsamenstelling!F26</f>
        <v>1</v>
      </c>
      <c r="J17" s="46">
        <f t="shared" si="1"/>
        <v>342590599.44060498</v>
      </c>
      <c r="K17" s="46">
        <f t="shared" si="0"/>
        <v>342590599.44060498</v>
      </c>
      <c r="L17" s="82">
        <f t="shared" si="2"/>
        <v>20154.525602477101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1152.59962434455</v>
      </c>
      <c r="G18" s="48">
        <v>633.75420549967203</v>
      </c>
      <c r="H18" s="48">
        <v>11477572.3745433</v>
      </c>
      <c r="I18" s="43">
        <f>vlootsamenstelling!F27</f>
        <v>1</v>
      </c>
      <c r="J18" s="46">
        <f t="shared" si="1"/>
        <v>11477572.3745433</v>
      </c>
      <c r="K18" s="46">
        <f t="shared" si="0"/>
        <v>11477572.3745433</v>
      </c>
      <c r="L18" s="82">
        <f t="shared" si="2"/>
        <v>633.75420549967203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3126.8823287211198</v>
      </c>
      <c r="G19" s="48">
        <v>1404.4979025494899</v>
      </c>
      <c r="H19" s="48">
        <v>25551882.3405338</v>
      </c>
      <c r="I19" s="43">
        <f>vlootsamenstelling!F28</f>
        <v>1</v>
      </c>
      <c r="J19" s="46">
        <f>H19*I19</f>
        <v>25551882.3405338</v>
      </c>
      <c r="K19" s="46">
        <f t="shared" si="0"/>
        <v>25551882.3405338</v>
      </c>
      <c r="L19" s="82">
        <f t="shared" si="2"/>
        <v>1404.4979025494899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909.05771143751997</v>
      </c>
      <c r="G20" s="49">
        <v>31.046593698774899</v>
      </c>
      <c r="H20" s="49">
        <v>130819.56303260299</v>
      </c>
      <c r="I20" s="45">
        <f>vlootsamenstelling!F29</f>
        <v>1</v>
      </c>
      <c r="J20" s="49">
        <f t="shared" si="1"/>
        <v>130819.56303260299</v>
      </c>
      <c r="K20" s="49">
        <f t="shared" si="0"/>
        <v>130819.56303260299</v>
      </c>
      <c r="L20" s="84">
        <f t="shared" si="2"/>
        <v>31.046593698774899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981.27535578043103</v>
      </c>
      <c r="G21" s="46">
        <v>98.466497014355696</v>
      </c>
      <c r="H21" s="46">
        <v>777647.55182152498</v>
      </c>
      <c r="I21" s="43">
        <f>vlootsamenstelling!F30</f>
        <v>1</v>
      </c>
      <c r="J21" s="46">
        <f t="shared" si="1"/>
        <v>777647.55182152498</v>
      </c>
      <c r="K21" s="46">
        <f t="shared" si="0"/>
        <v>777647.55182152498</v>
      </c>
      <c r="L21" s="82">
        <f t="shared" si="2"/>
        <v>98.466497014355696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88028.515207086893</v>
      </c>
      <c r="G22" s="46">
        <v>54488.766668741897</v>
      </c>
      <c r="H22" s="46">
        <v>696043578.98940694</v>
      </c>
      <c r="I22" s="43">
        <f>vlootsamenstelling!F31</f>
        <v>1</v>
      </c>
      <c r="J22" s="46">
        <f t="shared" si="1"/>
        <v>696043578.98940694</v>
      </c>
      <c r="K22" s="46">
        <f t="shared" si="0"/>
        <v>696043578.98940694</v>
      </c>
      <c r="L22" s="82">
        <f t="shared" si="2"/>
        <v>54488.766668741897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11581.897748630699</v>
      </c>
      <c r="G23" s="46">
        <v>6961.7242722546098</v>
      </c>
      <c r="H23" s="46">
        <v>86563044.665534094</v>
      </c>
      <c r="I23" s="43">
        <f>vlootsamenstelling!F32</f>
        <v>1</v>
      </c>
      <c r="J23" s="46">
        <f t="shared" si="1"/>
        <v>86563044.665534094</v>
      </c>
      <c r="K23" s="46">
        <f t="shared" si="0"/>
        <v>86563044.665534094</v>
      </c>
      <c r="L23" s="82">
        <f t="shared" si="2"/>
        <v>6961.7242722546098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0.179066754096561</v>
      </c>
      <c r="G24" s="47">
        <v>9.2350212343307002E-3</v>
      </c>
      <c r="H24" s="47">
        <v>150.10069254592801</v>
      </c>
      <c r="I24" s="44">
        <f>vlootsamenstelling!F33</f>
        <v>1</v>
      </c>
      <c r="J24" s="47">
        <f t="shared" si="1"/>
        <v>150.10069254592801</v>
      </c>
      <c r="K24" s="47">
        <f t="shared" si="0"/>
        <v>150.10069254592801</v>
      </c>
      <c r="L24" s="83">
        <f t="shared" si="2"/>
        <v>9.2350212343307002E-3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1430.68920756792</v>
      </c>
      <c r="G25" s="46">
        <v>82.507758765933403</v>
      </c>
      <c r="H25" s="46">
        <v>470855.77281240298</v>
      </c>
      <c r="I25" s="43">
        <f>vlootsamenstelling!F34</f>
        <v>1</v>
      </c>
      <c r="J25" s="46">
        <f t="shared" si="1"/>
        <v>470855.77281240298</v>
      </c>
      <c r="K25" s="46">
        <f t="shared" si="0"/>
        <v>470855.77281240298</v>
      </c>
      <c r="L25" s="82">
        <f t="shared" si="2"/>
        <v>82.507758765933403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15554.602327757</v>
      </c>
      <c r="G26" s="46">
        <v>8184.7055126831801</v>
      </c>
      <c r="H26" s="46">
        <v>129685378.505474</v>
      </c>
      <c r="I26" s="43">
        <f>vlootsamenstelling!F35</f>
        <v>1</v>
      </c>
      <c r="J26" s="46">
        <f t="shared" si="1"/>
        <v>129685378.505474</v>
      </c>
      <c r="K26" s="46">
        <f t="shared" si="0"/>
        <v>129685378.505474</v>
      </c>
      <c r="L26" s="82">
        <f t="shared" si="2"/>
        <v>8184.7055126831801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2.60373739336623</v>
      </c>
      <c r="G27" s="46">
        <v>2.1287975191950399</v>
      </c>
      <c r="H27" s="46">
        <v>31217.557413349699</v>
      </c>
      <c r="I27" s="43">
        <f>vlootsamenstelling!F36</f>
        <v>1</v>
      </c>
      <c r="J27" s="46">
        <f t="shared" si="1"/>
        <v>31217.557413349699</v>
      </c>
      <c r="K27" s="46">
        <f t="shared" si="0"/>
        <v>31217.557413349699</v>
      </c>
      <c r="L27" s="82">
        <f t="shared" si="2"/>
        <v>2.1287975191950399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6.1947696955516696</v>
      </c>
      <c r="G28" s="47">
        <v>3.7096004648029601</v>
      </c>
      <c r="H28" s="47">
        <v>67227.876006595397</v>
      </c>
      <c r="I28" s="44">
        <f>vlootsamenstelling!F37</f>
        <v>1</v>
      </c>
      <c r="J28" s="47">
        <f t="shared" si="1"/>
        <v>67227.876006595397</v>
      </c>
      <c r="K28" s="47">
        <f t="shared" si="0"/>
        <v>67227.876006595397</v>
      </c>
      <c r="L28" s="83">
        <f t="shared" si="2"/>
        <v>3.7096004648029601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4920513.3032203661</v>
      </c>
      <c r="G29" s="47">
        <f>SUM(G5:G28)</f>
        <v>345627.6377902127</v>
      </c>
      <c r="H29" s="47">
        <f>SUM(H5:H28)</f>
        <v>15603856235.833881</v>
      </c>
      <c r="I29" s="5"/>
      <c r="J29" s="47">
        <f>SUM(J5:J28)</f>
        <v>15603856235.833881</v>
      </c>
      <c r="K29" s="47">
        <f>SUM(K5:K28)</f>
        <v>15603856235.833881</v>
      </c>
      <c r="L29" s="51">
        <f>SUM(L5:L28)</f>
        <v>345627.6377902127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4757994.3744594883</v>
      </c>
      <c r="G33" s="57">
        <f t="shared" si="3"/>
        <v>253476.21514422412</v>
      </c>
      <c r="H33" s="46">
        <f t="shared" si="3"/>
        <v>14309433899.848289</v>
      </c>
      <c r="I33" s="11" t="str">
        <f>SUMIF($A$5:$A$28,$E33,$I$5:$I$28)&amp;"/"&amp;COUNTIF($A$5:$A$28,E33)</f>
        <v>10/10</v>
      </c>
      <c r="J33" s="52">
        <f>SUMIF($A$5:$A$28,$E33,$J$5:$J$28)</f>
        <v>14309433899.848289</v>
      </c>
      <c r="K33" s="56">
        <f>J33/H33</f>
        <v>1</v>
      </c>
      <c r="L33" s="50">
        <f>SUMIF($A$5:$A$28,$E33,$L$5:$L$28)</f>
        <v>253476.21514422412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44023.913628775867</v>
      </c>
      <c r="G34" s="52">
        <f t="shared" si="3"/>
        <v>22298.357709824573</v>
      </c>
      <c r="H34" s="46">
        <f t="shared" si="3"/>
        <v>380652415.40339768</v>
      </c>
      <c r="I34" s="11" t="str">
        <f>SUMIF($A$5:$A$28,$E34,$I$5:$I$28)&amp;"/"&amp;COUNTIF($A$5:$A$28,E34)</f>
        <v>5/5</v>
      </c>
      <c r="J34" s="52">
        <f>SUMIF($A$5:$A$28,$E34,$J$5:$J$28)</f>
        <v>380652415.40339768</v>
      </c>
      <c r="K34" s="56">
        <f t="shared" ref="K34:K36" si="4">J34/H34</f>
        <v>1</v>
      </c>
      <c r="L34" s="50">
        <f>SUMIF($A$5:$A$28,$E34,$L$5:$L$28)</f>
        <v>22298.357709824573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101500.92508968964</v>
      </c>
      <c r="G35" s="52">
        <f t="shared" si="3"/>
        <v>61580.013266730872</v>
      </c>
      <c r="H35" s="46">
        <f t="shared" si="3"/>
        <v>783515240.87048769</v>
      </c>
      <c r="I35" s="11" t="str">
        <f>SUMIF($A$5:$A$28,$E35,$I$5:$I$28)&amp;"/"&amp;COUNTIF($A$5:$A$28,E35)</f>
        <v>5/5</v>
      </c>
      <c r="J35" s="52">
        <f>SUMIF($A$5:$A$28,$E35,$J$5:$J$28)</f>
        <v>783515240.87048769</v>
      </c>
      <c r="K35" s="56">
        <f t="shared" si="4"/>
        <v>1</v>
      </c>
      <c r="L35" s="50">
        <f>SUMIF($A$5:$A$28,$E35,$L$5:$L$28)</f>
        <v>61580.013266730872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16994.090042413834</v>
      </c>
      <c r="G36" s="52">
        <f t="shared" si="3"/>
        <v>8273.0516694331109</v>
      </c>
      <c r="H36" s="46">
        <f t="shared" si="3"/>
        <v>130254679.71170634</v>
      </c>
      <c r="I36" s="11" t="str">
        <f>SUMIF($A$5:$A$28,$E36,$I$5:$I$28)&amp;"/"&amp;COUNTIF($A$5:$A$28,E36)</f>
        <v>4/4</v>
      </c>
      <c r="J36" s="52">
        <f>SUMIF($A$5:$A$28,$E36,$J$5:$J$28)</f>
        <v>130254679.71170634</v>
      </c>
      <c r="K36" s="56">
        <f t="shared" si="4"/>
        <v>1</v>
      </c>
      <c r="L36" s="50">
        <f>SUMIF($A$5:$A$28,$E36,$L$5:$L$28)</f>
        <v>8273.0516694331109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4920513.303220368</v>
      </c>
      <c r="G37" s="54">
        <f>SUM(G33:G36)</f>
        <v>345627.6377902127</v>
      </c>
      <c r="H37" s="53">
        <f>SUM(H33:H36)</f>
        <v>15603856235.833881</v>
      </c>
      <c r="I37" s="12" t="str">
        <f>SUM(I5:I28)&amp;"/"&amp;COUNTA(I5:I28)</f>
        <v>24/24</v>
      </c>
      <c r="J37" s="59">
        <f>SUM(J33:J36)</f>
        <v>15603856235.833881</v>
      </c>
      <c r="K37" s="40"/>
      <c r="L37" s="60">
        <f>SUM(L33:L36)</f>
        <v>345627.6377902127</v>
      </c>
      <c r="M37" s="58">
        <f>L37/G37</f>
        <v>1</v>
      </c>
    </row>
    <row r="38" spans="5:13" x14ac:dyDescent="0.25">
      <c r="H38" s="1"/>
      <c r="J38" s="1"/>
    </row>
  </sheetData>
  <mergeCells count="1">
    <mergeCell ref="G31:M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6982-1802-49F5-94E3-8C2F4EC78DF8}">
  <dimension ref="B2:R32"/>
  <sheetViews>
    <sheetView showGridLines="0" topLeftCell="A3" zoomScale="80" zoomScaleNormal="80" workbookViewId="0">
      <selection activeCell="D60" sqref="D60"/>
    </sheetView>
  </sheetViews>
  <sheetFormatPr defaultRowHeight="15" x14ac:dyDescent="0.25"/>
  <cols>
    <col min="1" max="1" width="3.85546875" customWidth="1"/>
    <col min="2" max="2" width="27.28515625" customWidth="1"/>
    <col min="3" max="4" width="12.140625" bestFit="1" customWidth="1"/>
    <col min="5" max="5" width="16.5703125" customWidth="1"/>
    <col min="6" max="7" width="16.28515625" bestFit="1" customWidth="1"/>
    <col min="8" max="8" width="16.28515625" customWidth="1"/>
    <col min="9" max="9" width="16.28515625" bestFit="1" customWidth="1"/>
  </cols>
  <sheetData>
    <row r="2" spans="2:18" ht="21" x14ac:dyDescent="0.35">
      <c r="B2" s="22" t="s">
        <v>37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2:18" x14ac:dyDescent="0.25">
      <c r="B4" s="2" t="s">
        <v>1</v>
      </c>
    </row>
    <row r="5" spans="2:18" x14ac:dyDescent="0.25">
      <c r="B5" t="s">
        <v>38</v>
      </c>
    </row>
    <row r="6" spans="2:18" x14ac:dyDescent="0.25">
      <c r="B6" t="s">
        <v>39</v>
      </c>
    </row>
    <row r="7" spans="2:18" ht="15.75" thickBot="1" x14ac:dyDescent="0.3"/>
    <row r="8" spans="2:18" ht="15.75" thickBot="1" x14ac:dyDescent="0.3">
      <c r="B8" s="6" t="s">
        <v>10</v>
      </c>
      <c r="C8" s="7" t="s">
        <v>11</v>
      </c>
      <c r="D8" s="7" t="s">
        <v>12</v>
      </c>
      <c r="E8" s="10" t="s">
        <v>40</v>
      </c>
      <c r="F8" s="10" t="s">
        <v>41</v>
      </c>
      <c r="G8" s="10" t="s">
        <v>42</v>
      </c>
      <c r="H8" s="10" t="s">
        <v>43</v>
      </c>
      <c r="I8" s="10" t="s">
        <v>44</v>
      </c>
    </row>
    <row r="9" spans="2:18" x14ac:dyDescent="0.25">
      <c r="B9" s="8" t="s">
        <v>15</v>
      </c>
      <c r="C9" s="9" t="s">
        <v>16</v>
      </c>
      <c r="D9" s="9" t="s">
        <v>17</v>
      </c>
      <c r="E9" s="41">
        <v>1</v>
      </c>
      <c r="F9" s="41">
        <v>1</v>
      </c>
      <c r="G9" s="41">
        <v>1</v>
      </c>
      <c r="H9" s="41">
        <v>0</v>
      </c>
      <c r="I9" s="41">
        <v>0</v>
      </c>
    </row>
    <row r="10" spans="2:18" x14ac:dyDescent="0.25">
      <c r="B10" s="3" t="s">
        <v>15</v>
      </c>
      <c r="C10" t="s">
        <v>16</v>
      </c>
      <c r="D10" t="s">
        <v>21</v>
      </c>
      <c r="E10" s="29">
        <v>1</v>
      </c>
      <c r="F10" s="29">
        <v>1</v>
      </c>
      <c r="G10" s="29">
        <v>1</v>
      </c>
      <c r="H10" s="29">
        <v>0</v>
      </c>
      <c r="I10" s="29">
        <v>0</v>
      </c>
    </row>
    <row r="11" spans="2:18" x14ac:dyDescent="0.25">
      <c r="B11" s="3" t="s">
        <v>15</v>
      </c>
      <c r="C11" t="s">
        <v>16</v>
      </c>
      <c r="D11" t="s">
        <v>23</v>
      </c>
      <c r="E11" s="29">
        <v>1</v>
      </c>
      <c r="F11" s="29">
        <v>1</v>
      </c>
      <c r="G11" s="29">
        <v>1</v>
      </c>
      <c r="H11" s="29">
        <v>1</v>
      </c>
      <c r="I11" s="29">
        <v>0</v>
      </c>
    </row>
    <row r="12" spans="2:18" x14ac:dyDescent="0.25">
      <c r="B12" s="3" t="s">
        <v>15</v>
      </c>
      <c r="C12" t="s">
        <v>24</v>
      </c>
      <c r="D12" t="s">
        <v>17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</row>
    <row r="13" spans="2:18" x14ac:dyDescent="0.25">
      <c r="B13" s="3" t="s">
        <v>15</v>
      </c>
      <c r="C13" t="s">
        <v>24</v>
      </c>
      <c r="D13" t="s">
        <v>21</v>
      </c>
      <c r="E13" s="29">
        <v>1</v>
      </c>
      <c r="F13" s="29">
        <v>0</v>
      </c>
      <c r="G13" s="29">
        <v>0</v>
      </c>
      <c r="H13" s="29">
        <v>0</v>
      </c>
      <c r="I13" s="29">
        <v>0</v>
      </c>
    </row>
    <row r="14" spans="2:18" x14ac:dyDescent="0.25">
      <c r="B14" s="3" t="s">
        <v>15</v>
      </c>
      <c r="C14" t="s">
        <v>24</v>
      </c>
      <c r="D14" t="s">
        <v>23</v>
      </c>
      <c r="E14" s="29">
        <v>1</v>
      </c>
      <c r="F14" s="29">
        <v>1</v>
      </c>
      <c r="G14" s="29">
        <v>0</v>
      </c>
      <c r="H14" s="29">
        <v>0</v>
      </c>
      <c r="I14" s="29">
        <v>0</v>
      </c>
    </row>
    <row r="15" spans="2:18" x14ac:dyDescent="0.25">
      <c r="B15" s="3" t="s">
        <v>15</v>
      </c>
      <c r="C15" t="s">
        <v>24</v>
      </c>
      <c r="D15" t="s">
        <v>28</v>
      </c>
      <c r="E15" s="29">
        <v>1</v>
      </c>
      <c r="F15" s="29">
        <v>1</v>
      </c>
      <c r="G15" s="29">
        <v>0</v>
      </c>
      <c r="H15" s="29">
        <v>0</v>
      </c>
      <c r="I15" s="29">
        <v>0</v>
      </c>
    </row>
    <row r="16" spans="2:18" x14ac:dyDescent="0.25">
      <c r="B16" s="3" t="s">
        <v>15</v>
      </c>
      <c r="C16" t="s">
        <v>24</v>
      </c>
      <c r="D16" t="s">
        <v>30</v>
      </c>
      <c r="E16" s="29">
        <v>1</v>
      </c>
      <c r="F16" s="29">
        <v>1</v>
      </c>
      <c r="G16" s="29">
        <v>1</v>
      </c>
      <c r="H16" s="29">
        <v>0</v>
      </c>
      <c r="I16" s="29">
        <v>0</v>
      </c>
    </row>
    <row r="17" spans="2:9" x14ac:dyDescent="0.25">
      <c r="B17" s="3" t="s">
        <v>15</v>
      </c>
      <c r="C17" t="s">
        <v>31</v>
      </c>
      <c r="D17" t="s">
        <v>32</v>
      </c>
      <c r="E17" s="29">
        <v>1</v>
      </c>
      <c r="F17" s="29">
        <v>1</v>
      </c>
      <c r="G17" s="29">
        <v>1</v>
      </c>
      <c r="H17" s="29">
        <v>1</v>
      </c>
      <c r="I17" s="29">
        <v>0</v>
      </c>
    </row>
    <row r="18" spans="2:9" ht="15.75" thickBot="1" x14ac:dyDescent="0.3">
      <c r="B18" s="4" t="s">
        <v>15</v>
      </c>
      <c r="C18" s="5" t="s">
        <v>33</v>
      </c>
      <c r="D18" s="5" t="s">
        <v>32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</row>
    <row r="19" spans="2:9" x14ac:dyDescent="0.25">
      <c r="B19" s="8" t="s">
        <v>25</v>
      </c>
      <c r="C19" s="9" t="s">
        <v>24</v>
      </c>
      <c r="D19" s="9" t="s">
        <v>17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</row>
    <row r="20" spans="2:9" x14ac:dyDescent="0.25">
      <c r="B20" s="3" t="s">
        <v>25</v>
      </c>
      <c r="C20" t="s">
        <v>24</v>
      </c>
      <c r="D20" t="s">
        <v>21</v>
      </c>
      <c r="E20" s="29">
        <v>1</v>
      </c>
      <c r="F20" s="29">
        <v>0</v>
      </c>
      <c r="G20" s="29">
        <v>0</v>
      </c>
      <c r="H20" s="29">
        <v>0</v>
      </c>
      <c r="I20" s="29">
        <v>0</v>
      </c>
    </row>
    <row r="21" spans="2:9" x14ac:dyDescent="0.25">
      <c r="B21" s="3" t="s">
        <v>25</v>
      </c>
      <c r="C21" t="s">
        <v>24</v>
      </c>
      <c r="D21" t="s">
        <v>23</v>
      </c>
      <c r="E21" s="29">
        <v>1</v>
      </c>
      <c r="F21" s="29">
        <v>1</v>
      </c>
      <c r="G21" s="29">
        <v>1</v>
      </c>
      <c r="H21" s="29">
        <v>1</v>
      </c>
      <c r="I21" s="29">
        <v>1</v>
      </c>
    </row>
    <row r="22" spans="2:9" x14ac:dyDescent="0.25">
      <c r="B22" s="3" t="s">
        <v>25</v>
      </c>
      <c r="C22" t="s">
        <v>31</v>
      </c>
      <c r="D22" t="s">
        <v>32</v>
      </c>
      <c r="E22" s="29">
        <v>1</v>
      </c>
      <c r="F22" s="29">
        <v>1</v>
      </c>
      <c r="G22" s="29">
        <v>1</v>
      </c>
      <c r="H22" s="29">
        <v>1</v>
      </c>
      <c r="I22" s="29">
        <v>1</v>
      </c>
    </row>
    <row r="23" spans="2:9" ht="15.75" thickBot="1" x14ac:dyDescent="0.3">
      <c r="B23" s="4" t="s">
        <v>25</v>
      </c>
      <c r="C23" s="5" t="s">
        <v>33</v>
      </c>
      <c r="D23" s="5" t="s">
        <v>32</v>
      </c>
      <c r="E23" s="42">
        <v>1</v>
      </c>
      <c r="F23" s="42">
        <v>1</v>
      </c>
      <c r="G23" s="42">
        <v>1</v>
      </c>
      <c r="H23" s="42">
        <v>1</v>
      </c>
      <c r="I23" s="42">
        <v>1</v>
      </c>
    </row>
    <row r="24" spans="2:9" x14ac:dyDescent="0.25">
      <c r="B24" s="8" t="s">
        <v>26</v>
      </c>
      <c r="C24" s="9" t="s">
        <v>24</v>
      </c>
      <c r="D24" s="9" t="s">
        <v>17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</row>
    <row r="25" spans="2:9" x14ac:dyDescent="0.25">
      <c r="B25" s="3" t="s">
        <v>26</v>
      </c>
      <c r="C25" t="s">
        <v>24</v>
      </c>
      <c r="D25" t="s">
        <v>21</v>
      </c>
      <c r="E25" s="29">
        <v>1</v>
      </c>
      <c r="F25" s="29">
        <v>0</v>
      </c>
      <c r="G25" s="29">
        <v>0</v>
      </c>
      <c r="H25" s="29">
        <v>0</v>
      </c>
      <c r="I25" s="29">
        <v>0</v>
      </c>
    </row>
    <row r="26" spans="2:9" x14ac:dyDescent="0.25">
      <c r="B26" s="3" t="s">
        <v>26</v>
      </c>
      <c r="C26" t="s">
        <v>24</v>
      </c>
      <c r="D26" t="s">
        <v>23</v>
      </c>
      <c r="E26" s="29">
        <v>1</v>
      </c>
      <c r="F26" s="29">
        <v>1</v>
      </c>
      <c r="G26" s="29">
        <v>1</v>
      </c>
      <c r="H26" s="29">
        <v>1</v>
      </c>
      <c r="I26" s="29">
        <v>1</v>
      </c>
    </row>
    <row r="27" spans="2:9" x14ac:dyDescent="0.25">
      <c r="B27" s="3" t="s">
        <v>26</v>
      </c>
      <c r="C27" t="s">
        <v>31</v>
      </c>
      <c r="D27" t="s">
        <v>32</v>
      </c>
      <c r="E27" s="29">
        <v>1</v>
      </c>
      <c r="F27" s="29">
        <v>1</v>
      </c>
      <c r="G27" s="29">
        <v>1</v>
      </c>
      <c r="H27" s="29">
        <v>1</v>
      </c>
      <c r="I27" s="29">
        <v>1</v>
      </c>
    </row>
    <row r="28" spans="2:9" ht="15.75" thickBot="1" x14ac:dyDescent="0.3">
      <c r="B28" s="4" t="s">
        <v>26</v>
      </c>
      <c r="C28" s="5" t="s">
        <v>33</v>
      </c>
      <c r="D28" s="5" t="s">
        <v>32</v>
      </c>
      <c r="E28" s="42">
        <v>1</v>
      </c>
      <c r="F28" s="42">
        <v>1</v>
      </c>
      <c r="G28" s="42">
        <v>1</v>
      </c>
      <c r="H28" s="42">
        <v>1</v>
      </c>
      <c r="I28" s="42">
        <v>1</v>
      </c>
    </row>
    <row r="29" spans="2:9" x14ac:dyDescent="0.25">
      <c r="B29" s="8" t="s">
        <v>27</v>
      </c>
      <c r="C29" s="9" t="s">
        <v>24</v>
      </c>
      <c r="D29" s="9" t="s">
        <v>35</v>
      </c>
      <c r="E29" s="41">
        <v>1</v>
      </c>
      <c r="F29" s="41">
        <v>0</v>
      </c>
      <c r="G29" s="41">
        <v>0</v>
      </c>
      <c r="H29" s="41">
        <v>0</v>
      </c>
      <c r="I29" s="41">
        <v>0</v>
      </c>
    </row>
    <row r="30" spans="2:9" x14ac:dyDescent="0.25">
      <c r="B30" s="3" t="s">
        <v>27</v>
      </c>
      <c r="C30" t="s">
        <v>24</v>
      </c>
      <c r="D30" t="s">
        <v>23</v>
      </c>
      <c r="E30" s="29">
        <v>1</v>
      </c>
      <c r="F30" s="29">
        <v>1</v>
      </c>
      <c r="G30" s="29">
        <v>1</v>
      </c>
      <c r="H30" s="29">
        <v>1</v>
      </c>
      <c r="I30" s="29">
        <v>1</v>
      </c>
    </row>
    <row r="31" spans="2:9" x14ac:dyDescent="0.25">
      <c r="B31" s="3" t="s">
        <v>27</v>
      </c>
      <c r="C31" t="s">
        <v>36</v>
      </c>
      <c r="D31" t="s">
        <v>23</v>
      </c>
      <c r="E31" s="29">
        <v>1</v>
      </c>
      <c r="F31" s="29">
        <v>1</v>
      </c>
      <c r="G31" s="29">
        <v>1</v>
      </c>
      <c r="H31" s="29">
        <v>1</v>
      </c>
      <c r="I31" s="29">
        <v>1</v>
      </c>
    </row>
    <row r="32" spans="2:9" ht="15.75" thickBot="1" x14ac:dyDescent="0.3">
      <c r="B32" s="4" t="s">
        <v>27</v>
      </c>
      <c r="C32" s="5" t="s">
        <v>33</v>
      </c>
      <c r="D32" s="5" t="s">
        <v>23</v>
      </c>
      <c r="E32" s="42">
        <v>1</v>
      </c>
      <c r="F32" s="42">
        <v>1</v>
      </c>
      <c r="G32" s="42">
        <v>1</v>
      </c>
      <c r="H32" s="42">
        <v>1</v>
      </c>
      <c r="I32" s="42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08EA-FF8C-48F0-B4C4-E06F6B778102}">
  <dimension ref="A1:N43"/>
  <sheetViews>
    <sheetView showGridLines="0" workbookViewId="0">
      <pane ySplit="4" topLeftCell="A5" activePane="bottomLeft" state="frozen"/>
      <selection pane="bottomLeft" activeCell="A5" sqref="A5:H28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4" s="15" customFormat="1" ht="18.75" x14ac:dyDescent="0.3">
      <c r="A1" s="15" t="s">
        <v>45</v>
      </c>
    </row>
    <row r="2" spans="1:14" s="20" customFormat="1" ht="18.75" x14ac:dyDescent="0.3"/>
    <row r="3" spans="1:14" ht="15.75" thickBot="1" x14ac:dyDescent="0.3"/>
    <row r="4" spans="1:14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81" t="s">
        <v>53</v>
      </c>
    </row>
    <row r="5" spans="1:14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406982.72567565599</v>
      </c>
      <c r="G5" s="49">
        <v>95894.888334717994</v>
      </c>
      <c r="H5" s="49">
        <v>648238852.54568994</v>
      </c>
      <c r="I5" s="45">
        <f>vlootsamenstelling!F14</f>
        <v>1</v>
      </c>
      <c r="J5" s="49">
        <f>H5*I5</f>
        <v>648238852.54568994</v>
      </c>
      <c r="K5" s="49">
        <f t="shared" ref="K5:K28" si="0">J5/VLOOKUP(A5,$E$33:$K$36,7,FALSE)</f>
        <v>648238852.54568994</v>
      </c>
      <c r="L5" s="84">
        <f>G5*K5/H5</f>
        <v>95894.888334717994</v>
      </c>
      <c r="M5" s="13">
        <f>F5/$F$29</f>
        <v>8.5371101120960372E-2</v>
      </c>
      <c r="N5" s="13">
        <f t="shared" ref="N5:N15" si="1">G5/$G$29</f>
        <v>1.8175348439340079E-2</v>
      </c>
    </row>
    <row r="6" spans="1:14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287044.85655599699</v>
      </c>
      <c r="G6" s="46">
        <v>57885.915290925099</v>
      </c>
      <c r="H6" s="46">
        <v>480520210.89360201</v>
      </c>
      <c r="I6" s="43">
        <f>vlootsamenstelling!F15</f>
        <v>1</v>
      </c>
      <c r="J6" s="46">
        <f>H6*I6</f>
        <v>480520210.89360201</v>
      </c>
      <c r="K6" s="46">
        <f t="shared" si="0"/>
        <v>480520210.89360201</v>
      </c>
      <c r="L6" s="82">
        <f t="shared" ref="L6:L28" si="2">G6*K6/H6</f>
        <v>57885.915290925099</v>
      </c>
      <c r="N6" s="13">
        <f t="shared" si="1"/>
        <v>1.0971353097261849E-2</v>
      </c>
    </row>
    <row r="7" spans="1:14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1673692.6477832999</v>
      </c>
      <c r="G7" s="46">
        <v>465253.75733318098</v>
      </c>
      <c r="H7" s="46">
        <v>4348165558.9059296</v>
      </c>
      <c r="I7" s="43">
        <f>vlootsamenstelling!F16</f>
        <v>1</v>
      </c>
      <c r="J7" s="46">
        <f t="shared" ref="J7:J28" si="3">H7*I7</f>
        <v>4348165558.9059296</v>
      </c>
      <c r="K7" s="46">
        <f t="shared" si="0"/>
        <v>4348165558.9059296</v>
      </c>
      <c r="L7" s="82">
        <f t="shared" si="2"/>
        <v>465253.75733318098</v>
      </c>
      <c r="N7" s="13">
        <f t="shared" si="1"/>
        <v>8.8181438021251182E-2</v>
      </c>
    </row>
    <row r="8" spans="1:14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239552.42249921299</v>
      </c>
      <c r="G8" s="46">
        <v>398448.76547663502</v>
      </c>
      <c r="H8" s="46">
        <v>460924518.27569902</v>
      </c>
      <c r="I8" s="43">
        <f>vlootsamenstelling!F17</f>
        <v>1</v>
      </c>
      <c r="J8" s="46">
        <f t="shared" si="3"/>
        <v>460924518.27569902</v>
      </c>
      <c r="K8" s="46">
        <f t="shared" si="0"/>
        <v>460924518.27569902</v>
      </c>
      <c r="L8" s="82">
        <f t="shared" si="2"/>
        <v>398448.76547663502</v>
      </c>
      <c r="N8" s="13">
        <f t="shared" si="1"/>
        <v>7.5519616045486848E-2</v>
      </c>
    </row>
    <row r="9" spans="1:14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388040.37088173698</v>
      </c>
      <c r="G9" s="46">
        <v>1016813.35363773</v>
      </c>
      <c r="H9" s="46">
        <v>1095811216.6308401</v>
      </c>
      <c r="I9" s="43">
        <f>vlootsamenstelling!F18</f>
        <v>1</v>
      </c>
      <c r="J9" s="46">
        <f t="shared" si="3"/>
        <v>1095811216.6308401</v>
      </c>
      <c r="K9" s="46">
        <f t="shared" si="0"/>
        <v>1095811216.6308401</v>
      </c>
      <c r="L9" s="82">
        <f t="shared" si="2"/>
        <v>1016813.35363773</v>
      </c>
      <c r="N9" s="13">
        <f t="shared" si="1"/>
        <v>0.19272077293246911</v>
      </c>
    </row>
    <row r="10" spans="1:14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418977.77338323399</v>
      </c>
      <c r="G10" s="46">
        <v>1102617.42783025</v>
      </c>
      <c r="H10" s="46">
        <v>1463424822.4699099</v>
      </c>
      <c r="I10" s="43">
        <f>vlootsamenstelling!F19</f>
        <v>1</v>
      </c>
      <c r="J10" s="46">
        <f>H10*I10</f>
        <v>1463424822.4699099</v>
      </c>
      <c r="K10" s="46">
        <f t="shared" si="0"/>
        <v>1463424822.4699099</v>
      </c>
      <c r="L10" s="82">
        <f t="shared" si="2"/>
        <v>1102617.42783025</v>
      </c>
      <c r="N10" s="13">
        <f t="shared" si="1"/>
        <v>0.20898356830192183</v>
      </c>
    </row>
    <row r="11" spans="1:14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180867.98118687599</v>
      </c>
      <c r="G11" s="46">
        <v>312035.67992219602</v>
      </c>
      <c r="H11" s="46">
        <v>829969333.14857399</v>
      </c>
      <c r="I11" s="43">
        <f>vlootsamenstelling!F20</f>
        <v>1</v>
      </c>
      <c r="J11" s="46">
        <f t="shared" si="3"/>
        <v>829969333.14857399</v>
      </c>
      <c r="K11" s="46">
        <f t="shared" si="0"/>
        <v>829969333.14857399</v>
      </c>
      <c r="L11" s="82">
        <f t="shared" si="2"/>
        <v>312035.67992219602</v>
      </c>
      <c r="N11" s="13">
        <f t="shared" si="1"/>
        <v>5.9141392274180637E-2</v>
      </c>
    </row>
    <row r="12" spans="1:14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545007.64743813896</v>
      </c>
      <c r="G12" s="46">
        <v>506086.76307972299</v>
      </c>
      <c r="H12" s="46">
        <v>3293132198.25142</v>
      </c>
      <c r="I12" s="43">
        <f>vlootsamenstelling!F21</f>
        <v>1</v>
      </c>
      <c r="J12" s="46">
        <f t="shared" si="3"/>
        <v>3293132198.25142</v>
      </c>
      <c r="K12" s="46">
        <f t="shared" si="0"/>
        <v>3293132198.25142</v>
      </c>
      <c r="L12" s="82">
        <f t="shared" si="2"/>
        <v>506086.76307972299</v>
      </c>
      <c r="N12" s="13">
        <f t="shared" si="1"/>
        <v>9.5920683774147961E-2</v>
      </c>
    </row>
    <row r="13" spans="1:14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350880.38151618501</v>
      </c>
      <c r="G13" s="46">
        <v>56554.852745494303</v>
      </c>
      <c r="H13" s="46">
        <v>422568294.92895198</v>
      </c>
      <c r="I13" s="43">
        <f>vlootsamenstelling!F22</f>
        <v>1</v>
      </c>
      <c r="J13" s="46">
        <f t="shared" si="3"/>
        <v>422568294.92895198</v>
      </c>
      <c r="K13" s="46">
        <f t="shared" si="0"/>
        <v>422568294.92895198</v>
      </c>
      <c r="L13" s="82">
        <f t="shared" si="2"/>
        <v>56554.852745494296</v>
      </c>
      <c r="N13" s="13">
        <f t="shared" si="1"/>
        <v>1.071907139614222E-2</v>
      </c>
    </row>
    <row r="14" spans="1:14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124504.019027623</v>
      </c>
      <c r="G14" s="47">
        <v>0</v>
      </c>
      <c r="H14" s="47">
        <v>600852321.32682395</v>
      </c>
      <c r="I14" s="44">
        <f>vlootsamenstelling!F23</f>
        <v>1</v>
      </c>
      <c r="J14" s="47">
        <f t="shared" si="3"/>
        <v>600852321.32682395</v>
      </c>
      <c r="K14" s="47">
        <f t="shared" si="0"/>
        <v>600852321.32682395</v>
      </c>
      <c r="L14" s="83">
        <f t="shared" si="2"/>
        <v>0</v>
      </c>
      <c r="N14" s="13">
        <f t="shared" si="1"/>
        <v>0</v>
      </c>
    </row>
    <row r="15" spans="1:14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10194.000433098599</v>
      </c>
      <c r="G15" s="48">
        <v>76332.986022047</v>
      </c>
      <c r="H15" s="48">
        <v>18929247.631278198</v>
      </c>
      <c r="I15" s="43">
        <f>vlootsamenstelling!F24</f>
        <v>1</v>
      </c>
      <c r="J15" s="46">
        <f t="shared" si="3"/>
        <v>18929247.631278198</v>
      </c>
      <c r="K15" s="46">
        <f t="shared" si="0"/>
        <v>18929247.631278198</v>
      </c>
      <c r="L15" s="82">
        <f t="shared" si="2"/>
        <v>76332.986022047</v>
      </c>
      <c r="N15" s="13">
        <f t="shared" si="1"/>
        <v>1.4467701485019514E-2</v>
      </c>
    </row>
    <row r="16" spans="1:14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5607.1695747843896</v>
      </c>
      <c r="G16" s="48">
        <v>100882.15643120999</v>
      </c>
      <c r="H16" s="48">
        <v>25594135.775944699</v>
      </c>
      <c r="I16" s="43">
        <f>vlootsamenstelling!F25</f>
        <v>1</v>
      </c>
      <c r="J16" s="46">
        <f t="shared" si="3"/>
        <v>25594135.775944699</v>
      </c>
      <c r="K16" s="46">
        <f t="shared" si="0"/>
        <v>25594135.775944699</v>
      </c>
      <c r="L16" s="82">
        <f t="shared" si="2"/>
        <v>100882.15643120999</v>
      </c>
      <c r="N16" s="13">
        <f>G16/$G$29</f>
        <v>1.9120605657824464E-2</v>
      </c>
    </row>
    <row r="17" spans="1:14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21712.858239808</v>
      </c>
      <c r="G17" s="48">
        <v>97689.233727075494</v>
      </c>
      <c r="H17" s="48">
        <v>236877551.33299801</v>
      </c>
      <c r="I17" s="43">
        <f>vlootsamenstelling!F26</f>
        <v>1</v>
      </c>
      <c r="J17" s="46">
        <f t="shared" si="3"/>
        <v>236877551.33299801</v>
      </c>
      <c r="K17" s="46">
        <f t="shared" si="0"/>
        <v>236877551.33299801</v>
      </c>
      <c r="L17" s="82">
        <f t="shared" si="2"/>
        <v>97689.233727075494</v>
      </c>
      <c r="N17" s="13">
        <f t="shared" ref="N17:N29" si="4">G17/$G$29</f>
        <v>1.8515438023810813E-2</v>
      </c>
    </row>
    <row r="18" spans="1:14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612.13442579467096</v>
      </c>
      <c r="G18" s="48">
        <v>1636.0902652692</v>
      </c>
      <c r="H18" s="48">
        <v>6849968.5056992602</v>
      </c>
      <c r="I18" s="43">
        <f>vlootsamenstelling!F27</f>
        <v>1</v>
      </c>
      <c r="J18" s="46">
        <f t="shared" si="3"/>
        <v>6849968.5056992602</v>
      </c>
      <c r="K18" s="46">
        <f t="shared" si="0"/>
        <v>6849968.5056992602</v>
      </c>
      <c r="L18" s="82">
        <f t="shared" si="2"/>
        <v>1636.0902652692</v>
      </c>
      <c r="N18" s="13">
        <f t="shared" si="4"/>
        <v>3.1009484619957766E-4</v>
      </c>
    </row>
    <row r="19" spans="1:14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352.76070857942199</v>
      </c>
      <c r="G19" s="48">
        <v>0</v>
      </c>
      <c r="H19" s="48">
        <v>3600783.3483522902</v>
      </c>
      <c r="I19" s="43">
        <f>vlootsamenstelling!F28</f>
        <v>1</v>
      </c>
      <c r="J19" s="46">
        <f>H19*I19</f>
        <v>3600783.3483522902</v>
      </c>
      <c r="K19" s="46">
        <f t="shared" si="0"/>
        <v>3600783.3483522902</v>
      </c>
      <c r="L19" s="82">
        <f t="shared" si="2"/>
        <v>0</v>
      </c>
      <c r="N19" s="13">
        <f t="shared" si="4"/>
        <v>0</v>
      </c>
    </row>
    <row r="20" spans="1:14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7150.9069026545703</v>
      </c>
      <c r="G20" s="49">
        <v>122795.10835466901</v>
      </c>
      <c r="H20" s="49">
        <v>15177791.7902609</v>
      </c>
      <c r="I20" s="45">
        <f>vlootsamenstelling!F29</f>
        <v>1</v>
      </c>
      <c r="J20" s="49">
        <f t="shared" si="3"/>
        <v>15177791.7902609</v>
      </c>
      <c r="K20" s="49">
        <f t="shared" si="0"/>
        <v>15177791.7902609</v>
      </c>
      <c r="L20" s="84">
        <f t="shared" si="2"/>
        <v>122795.10835466901</v>
      </c>
      <c r="N20" s="13">
        <f t="shared" si="4"/>
        <v>2.3273856612695043E-2</v>
      </c>
    </row>
    <row r="21" spans="1:14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8378.3899418427209</v>
      </c>
      <c r="G21" s="46">
        <v>208033.624740264</v>
      </c>
      <c r="H21" s="46">
        <v>29845304.432161599</v>
      </c>
      <c r="I21" s="43">
        <f>vlootsamenstelling!F30</f>
        <v>1</v>
      </c>
      <c r="J21" s="46">
        <f t="shared" si="3"/>
        <v>29845304.432161599</v>
      </c>
      <c r="K21" s="46">
        <f t="shared" si="0"/>
        <v>29845304.432161599</v>
      </c>
      <c r="L21" s="82">
        <f t="shared" si="2"/>
        <v>208033.624740264</v>
      </c>
      <c r="N21" s="13">
        <f t="shared" si="4"/>
        <v>3.9429459509410625E-2</v>
      </c>
    </row>
    <row r="22" spans="1:14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77314.024690774095</v>
      </c>
      <c r="G22" s="46">
        <v>314829.37074546999</v>
      </c>
      <c r="H22" s="46">
        <v>610702430.04419899</v>
      </c>
      <c r="I22" s="43">
        <f>vlootsamenstelling!F31</f>
        <v>1</v>
      </c>
      <c r="J22" s="46">
        <f t="shared" si="3"/>
        <v>610702430.04419899</v>
      </c>
      <c r="K22" s="46">
        <f t="shared" si="0"/>
        <v>610702430.04419899</v>
      </c>
      <c r="L22" s="82">
        <f t="shared" si="2"/>
        <v>314829.37074546999</v>
      </c>
      <c r="N22" s="13">
        <f t="shared" si="4"/>
        <v>5.9670891865103125E-2</v>
      </c>
    </row>
    <row r="23" spans="1:14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3594.9601615929701</v>
      </c>
      <c r="G23" s="46">
        <v>9526.2397123108694</v>
      </c>
      <c r="H23" s="46">
        <v>29172263.7562645</v>
      </c>
      <c r="I23" s="43">
        <f>vlootsamenstelling!F32</f>
        <v>1</v>
      </c>
      <c r="J23" s="46">
        <f t="shared" si="3"/>
        <v>29172263.7562645</v>
      </c>
      <c r="K23" s="46">
        <f t="shared" si="0"/>
        <v>29172263.7562645</v>
      </c>
      <c r="L23" s="82">
        <f t="shared" si="2"/>
        <v>9526.2397123108694</v>
      </c>
      <c r="N23" s="13">
        <f t="shared" si="4"/>
        <v>1.8055469806021337E-3</v>
      </c>
    </row>
    <row r="24" spans="1:14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1.0478978864742301</v>
      </c>
      <c r="G24" s="47">
        <v>0</v>
      </c>
      <c r="H24" s="47">
        <v>3817.4480586617701</v>
      </c>
      <c r="I24" s="44">
        <f>vlootsamenstelling!F33</f>
        <v>1</v>
      </c>
      <c r="J24" s="47">
        <f t="shared" si="3"/>
        <v>3817.4480586617701</v>
      </c>
      <c r="K24" s="47">
        <f t="shared" si="0"/>
        <v>3817.4480586617701</v>
      </c>
      <c r="L24" s="83">
        <f t="shared" si="2"/>
        <v>0</v>
      </c>
      <c r="N24" s="13">
        <f t="shared" si="4"/>
        <v>0</v>
      </c>
    </row>
    <row r="25" spans="1:14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6870.9469391905304</v>
      </c>
      <c r="G25" s="46">
        <v>261560.77213850099</v>
      </c>
      <c r="H25" s="46">
        <v>26257106.4575767</v>
      </c>
      <c r="I25" s="43">
        <f>vlootsamenstelling!F34</f>
        <v>1</v>
      </c>
      <c r="J25" s="46">
        <f t="shared" si="3"/>
        <v>26257106.4575767</v>
      </c>
      <c r="K25" s="46">
        <f t="shared" si="0"/>
        <v>26257106.4575767</v>
      </c>
      <c r="L25" s="82">
        <f t="shared" si="2"/>
        <v>261560.77213850099</v>
      </c>
      <c r="N25" s="13">
        <f t="shared" si="4"/>
        <v>4.9574677589555693E-2</v>
      </c>
    </row>
    <row r="26" spans="1:14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9842.9291895838505</v>
      </c>
      <c r="G26" s="46">
        <v>69704.720229414204</v>
      </c>
      <c r="H26" s="46">
        <v>100770969.92425001</v>
      </c>
      <c r="I26" s="43">
        <f>vlootsamenstelling!F35</f>
        <v>1</v>
      </c>
      <c r="J26" s="46">
        <f t="shared" si="3"/>
        <v>100770969.92425001</v>
      </c>
      <c r="K26" s="46">
        <f t="shared" si="0"/>
        <v>100770969.92425001</v>
      </c>
      <c r="L26" s="82">
        <f t="shared" si="2"/>
        <v>69704.720229414204</v>
      </c>
      <c r="N26" s="13">
        <f t="shared" si="4"/>
        <v>1.3211419294991204E-2</v>
      </c>
    </row>
    <row r="27" spans="1:14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10.7396841452048</v>
      </c>
      <c r="G27" s="46">
        <v>1514.57652548142</v>
      </c>
      <c r="H27" s="46">
        <v>317485.20628985303</v>
      </c>
      <c r="I27" s="43">
        <f>vlootsamenstelling!F36</f>
        <v>1</v>
      </c>
      <c r="J27" s="46">
        <f t="shared" si="3"/>
        <v>317485.20628985303</v>
      </c>
      <c r="K27" s="46">
        <f t="shared" si="0"/>
        <v>317485.20628985303</v>
      </c>
      <c r="L27" s="82">
        <f t="shared" si="2"/>
        <v>1514.57652548142</v>
      </c>
      <c r="N27" s="13">
        <f t="shared" si="4"/>
        <v>2.8706385258601492E-4</v>
      </c>
    </row>
    <row r="28" spans="1:14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25.192353984467601</v>
      </c>
      <c r="G28" s="47">
        <v>0</v>
      </c>
      <c r="H28" s="47">
        <v>746505.87997734803</v>
      </c>
      <c r="I28" s="44">
        <f>vlootsamenstelling!F37</f>
        <v>1</v>
      </c>
      <c r="J28" s="47">
        <f t="shared" si="3"/>
        <v>746505.87997734803</v>
      </c>
      <c r="K28" s="47">
        <f t="shared" si="0"/>
        <v>746505.87997734803</v>
      </c>
      <c r="L28" s="82">
        <f t="shared" si="2"/>
        <v>0</v>
      </c>
      <c r="N28" s="13">
        <f t="shared" si="4"/>
        <v>0</v>
      </c>
    </row>
    <row r="29" spans="1:14" ht="15.75" thickBot="1" x14ac:dyDescent="0.3">
      <c r="A29" s="4" t="s">
        <v>56</v>
      </c>
      <c r="B29" s="5"/>
      <c r="C29" s="5"/>
      <c r="D29" s="5"/>
      <c r="E29" s="5"/>
      <c r="F29" s="47">
        <f>SUM(F5:F28)</f>
        <v>4767218.8870916804</v>
      </c>
      <c r="G29" s="47">
        <f>SUM(G5:G28)</f>
        <v>5276096.2825425649</v>
      </c>
      <c r="H29" s="47">
        <f>SUM(H5:H28)</f>
        <v>14748452688.910751</v>
      </c>
      <c r="I29" s="5"/>
      <c r="J29" s="47">
        <f>SUM(J5:J28)</f>
        <v>14748452688.910751</v>
      </c>
      <c r="K29" s="47">
        <f>SUM(K5:K28)</f>
        <v>14748452688.910751</v>
      </c>
      <c r="L29" s="85">
        <f>SUM(L5:L28)</f>
        <v>5276096.2825425649</v>
      </c>
      <c r="N29" s="13">
        <f t="shared" si="4"/>
        <v>1</v>
      </c>
    </row>
    <row r="30" spans="1:14" ht="15.75" thickBot="1" x14ac:dyDescent="0.3">
      <c r="J30" s="1"/>
      <c r="L30" s="1"/>
    </row>
    <row r="31" spans="1:14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4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5">SUMIF($A$5:$A$28,$E33,F$5:F$28)</f>
        <v>4615550.8259479599</v>
      </c>
      <c r="G33" s="57">
        <f t="shared" si="5"/>
        <v>4011591.4036508524</v>
      </c>
      <c r="H33" s="46">
        <f t="shared" si="5"/>
        <v>13643607327.377441</v>
      </c>
      <c r="I33" s="11" t="str">
        <f>SUMIF($A$5:$A$28,$E33,$I$5:$I$28)&amp;"/"&amp;COUNTIF($A$5:$A$28,E33)</f>
        <v>10/10</v>
      </c>
      <c r="J33" s="52">
        <f>SUMIF($A$5:$A$28,$E33,$J$5:$J$28)</f>
        <v>13643607327.377441</v>
      </c>
      <c r="K33" s="56">
        <f>J33/H33</f>
        <v>1</v>
      </c>
      <c r="L33" s="50">
        <f>SUMIF($A$5:$A$28,$E33,$L$5:$L$28)</f>
        <v>4011591.4036508524</v>
      </c>
      <c r="M33" s="55">
        <f>L33/G33</f>
        <v>1</v>
      </c>
    </row>
    <row r="34" spans="5:13" x14ac:dyDescent="0.25">
      <c r="E34" s="62" t="s">
        <v>25</v>
      </c>
      <c r="F34" s="46">
        <f t="shared" si="5"/>
        <v>38478.923382065084</v>
      </c>
      <c r="G34" s="52">
        <f t="shared" si="5"/>
        <v>276540.46644560172</v>
      </c>
      <c r="H34" s="46">
        <f t="shared" si="5"/>
        <v>291851686.59427249</v>
      </c>
      <c r="I34" s="11" t="str">
        <f>SUMIF($A$5:$A$28,$E34,$I$5:$I$28)&amp;"/"&amp;COUNTIF($A$5:$A$28,E34)</f>
        <v>5/5</v>
      </c>
      <c r="J34" s="52">
        <f>SUMIF($A$5:$A$28,$E34,$J$5:$J$28)</f>
        <v>291851686.59427249</v>
      </c>
      <c r="K34" s="56">
        <f t="shared" ref="K34:K36" si="6">J34/H34</f>
        <v>1</v>
      </c>
      <c r="L34" s="50">
        <f>SUMIF($A$5:$A$28,$E34,$L$5:$L$28)</f>
        <v>276540.46644560172</v>
      </c>
      <c r="M34" s="55">
        <f t="shared" ref="M34:M36" si="7">L34/G34</f>
        <v>1</v>
      </c>
    </row>
    <row r="35" spans="5:13" x14ac:dyDescent="0.25">
      <c r="E35" s="62" t="s">
        <v>26</v>
      </c>
      <c r="F35" s="46">
        <f t="shared" si="5"/>
        <v>96439.32959475083</v>
      </c>
      <c r="G35" s="52">
        <f t="shared" si="5"/>
        <v>655184.34355271386</v>
      </c>
      <c r="H35" s="46">
        <f t="shared" si="5"/>
        <v>684901607.47094452</v>
      </c>
      <c r="I35" s="11" t="str">
        <f>SUMIF($A$5:$A$28,$E35,$I$5:$I$28)&amp;"/"&amp;COUNTIF($A$5:$A$28,E35)</f>
        <v>5/5</v>
      </c>
      <c r="J35" s="52">
        <f>SUMIF($A$5:$A$28,$E35,$J$5:$J$28)</f>
        <v>684901607.47094452</v>
      </c>
      <c r="K35" s="56">
        <f t="shared" si="6"/>
        <v>1</v>
      </c>
      <c r="L35" s="50">
        <f>SUMIF($A$5:$A$28,$E35,$L$5:$L$28)</f>
        <v>655184.34355271386</v>
      </c>
      <c r="M35" s="55">
        <f t="shared" si="7"/>
        <v>1</v>
      </c>
    </row>
    <row r="36" spans="5:13" ht="15.75" thickBot="1" x14ac:dyDescent="0.3">
      <c r="E36" s="63" t="s">
        <v>27</v>
      </c>
      <c r="F36" s="46">
        <f t="shared" si="5"/>
        <v>16749.808166904055</v>
      </c>
      <c r="G36" s="52">
        <f t="shared" si="5"/>
        <v>332780.06889339664</v>
      </c>
      <c r="H36" s="46">
        <f t="shared" si="5"/>
        <v>128092067.4680939</v>
      </c>
      <c r="I36" s="11" t="str">
        <f>SUMIF($A$5:$A$28,$E36,$I$5:$I$28)&amp;"/"&amp;COUNTIF($A$5:$A$28,E36)</f>
        <v>4/4</v>
      </c>
      <c r="J36" s="52">
        <f>SUMIF($A$5:$A$28,$E36,$J$5:$J$28)</f>
        <v>128092067.4680939</v>
      </c>
      <c r="K36" s="56">
        <f t="shared" si="6"/>
        <v>1</v>
      </c>
      <c r="L36" s="50">
        <f>SUMIF($A$5:$A$28,$E36,$L$5:$L$28)</f>
        <v>332780.06889339664</v>
      </c>
      <c r="M36" s="55">
        <f t="shared" si="7"/>
        <v>1</v>
      </c>
    </row>
    <row r="37" spans="5:13" ht="15.75" thickBot="1" x14ac:dyDescent="0.3">
      <c r="E37" s="64" t="s">
        <v>56</v>
      </c>
      <c r="F37" s="53">
        <f>SUM(F33:F36)</f>
        <v>4767218.8870916804</v>
      </c>
      <c r="G37" s="54">
        <f>SUM(G33:G36)</f>
        <v>5276096.2825425649</v>
      </c>
      <c r="H37" s="53">
        <f>SUM(H33:H36)</f>
        <v>14748452688.910753</v>
      </c>
      <c r="I37" s="12" t="str">
        <f>SUM(I5:I28)&amp;"/"&amp;COUNTA(I5:I28)</f>
        <v>24/24</v>
      </c>
      <c r="J37" s="59">
        <f>SUM(J33:J36)</f>
        <v>14748452688.910753</v>
      </c>
      <c r="K37" s="40"/>
      <c r="L37" s="60">
        <f>SUM(L33:L36)</f>
        <v>5276096.2825425649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F40" s="21"/>
      <c r="G40" s="13"/>
      <c r="H40" s="13"/>
    </row>
    <row r="41" spans="5:13" x14ac:dyDescent="0.25">
      <c r="F41" s="21"/>
      <c r="G41" s="13"/>
      <c r="H41" s="13"/>
    </row>
    <row r="42" spans="5:13" x14ac:dyDescent="0.25">
      <c r="F42" s="21"/>
      <c r="G42" s="13"/>
      <c r="H42" s="13"/>
    </row>
    <row r="43" spans="5:13" x14ac:dyDescent="0.25">
      <c r="F43" s="21"/>
      <c r="G43" s="13"/>
      <c r="H43" s="13"/>
    </row>
  </sheetData>
  <mergeCells count="1">
    <mergeCell ref="G31:M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4005-1108-4F1F-9FC7-847D4156DEE1}">
  <dimension ref="A1:M40"/>
  <sheetViews>
    <sheetView workbookViewId="0">
      <selection activeCell="A5" sqref="A5:H28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65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406982.72567565599</v>
      </c>
      <c r="G5" s="49">
        <v>10663.713291590801</v>
      </c>
      <c r="H5" s="49">
        <v>648238852.54568994</v>
      </c>
      <c r="I5" s="45">
        <f>vlootsamenstelling!F14</f>
        <v>1</v>
      </c>
      <c r="J5" s="49">
        <f>H5*I5</f>
        <v>648238852.54568994</v>
      </c>
      <c r="K5" s="49">
        <f t="shared" ref="K5:K28" si="0">J5/VLOOKUP(A5,$E$33:$K$36,7,FALSE)</f>
        <v>648238852.54568994</v>
      </c>
      <c r="L5" s="84">
        <f>G5*K5/H5</f>
        <v>10663.713291590801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287044.85655599699</v>
      </c>
      <c r="G6" s="46">
        <v>8078.9712123910704</v>
      </c>
      <c r="H6" s="46">
        <v>480520210.89360201</v>
      </c>
      <c r="I6" s="43">
        <f>vlootsamenstelling!F15</f>
        <v>1</v>
      </c>
      <c r="J6" s="46">
        <f t="shared" ref="J6:J28" si="1">H6*I6</f>
        <v>480520210.89360201</v>
      </c>
      <c r="K6" s="46">
        <f t="shared" si="0"/>
        <v>480520210.89360201</v>
      </c>
      <c r="L6" s="82">
        <f t="shared" ref="L6:L28" si="2">G6*K6/H6</f>
        <v>8078.9712123910704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1673692.6477832999</v>
      </c>
      <c r="G7" s="46">
        <v>71045.006552650695</v>
      </c>
      <c r="H7" s="46">
        <v>4348165558.9059296</v>
      </c>
      <c r="I7" s="43">
        <f>vlootsamenstelling!F16</f>
        <v>1</v>
      </c>
      <c r="J7" s="46">
        <f t="shared" si="1"/>
        <v>4348165558.9059296</v>
      </c>
      <c r="K7" s="46">
        <f t="shared" si="0"/>
        <v>4348165558.9059296</v>
      </c>
      <c r="L7" s="82">
        <f t="shared" si="2"/>
        <v>71045.006552650695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239552.42249921299</v>
      </c>
      <c r="G8" s="46">
        <v>40247.097370923002</v>
      </c>
      <c r="H8" s="46">
        <v>460924518.27569902</v>
      </c>
      <c r="I8" s="43">
        <f>vlootsamenstelling!F17</f>
        <v>1</v>
      </c>
      <c r="J8" s="46">
        <f t="shared" si="1"/>
        <v>460924518.27569902</v>
      </c>
      <c r="K8" s="46">
        <f t="shared" si="0"/>
        <v>460924518.27569902</v>
      </c>
      <c r="L8" s="82">
        <f t="shared" si="2"/>
        <v>40247.097370923002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388040.37088173698</v>
      </c>
      <c r="G9" s="46">
        <v>23712.075339911898</v>
      </c>
      <c r="H9" s="46">
        <v>1095811216.6308401</v>
      </c>
      <c r="I9" s="43">
        <f>vlootsamenstelling!F18</f>
        <v>1</v>
      </c>
      <c r="J9" s="46">
        <f t="shared" si="1"/>
        <v>1095811216.6308401</v>
      </c>
      <c r="K9" s="46">
        <f t="shared" si="0"/>
        <v>1095811216.6308401</v>
      </c>
      <c r="L9" s="82">
        <f t="shared" si="2"/>
        <v>23712.075339911898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418977.77338323399</v>
      </c>
      <c r="G10" s="46">
        <v>29877.077297969699</v>
      </c>
      <c r="H10" s="46">
        <v>1463424822.4699099</v>
      </c>
      <c r="I10" s="43">
        <f>vlootsamenstelling!F19</f>
        <v>1</v>
      </c>
      <c r="J10" s="46">
        <f>H10*I10</f>
        <v>1463424822.4699099</v>
      </c>
      <c r="K10" s="46">
        <f t="shared" si="0"/>
        <v>1463424822.4699099</v>
      </c>
      <c r="L10" s="82">
        <f t="shared" si="2"/>
        <v>29877.077297969703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180867.98118687599</v>
      </c>
      <c r="G11" s="46">
        <v>16989.569760551902</v>
      </c>
      <c r="H11" s="46">
        <v>829969333.14857399</v>
      </c>
      <c r="I11" s="43">
        <f>vlootsamenstelling!F20</f>
        <v>1</v>
      </c>
      <c r="J11" s="46">
        <f t="shared" si="1"/>
        <v>829969333.14857399</v>
      </c>
      <c r="K11" s="46">
        <f t="shared" si="0"/>
        <v>829969333.14857399</v>
      </c>
      <c r="L11" s="82">
        <f t="shared" si="2"/>
        <v>16989.569760551902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545007.64743813896</v>
      </c>
      <c r="G12" s="46">
        <v>67390.267636571298</v>
      </c>
      <c r="H12" s="46">
        <v>3293132198.25142</v>
      </c>
      <c r="I12" s="43">
        <f>vlootsamenstelling!F21</f>
        <v>1</v>
      </c>
      <c r="J12" s="46">
        <f t="shared" si="1"/>
        <v>3293132198.25142</v>
      </c>
      <c r="K12" s="46">
        <f t="shared" si="0"/>
        <v>3293132198.25142</v>
      </c>
      <c r="L12" s="82">
        <f t="shared" si="2"/>
        <v>67390.267636571298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350880.38151618501</v>
      </c>
      <c r="G13" s="46">
        <v>7821.2440505858403</v>
      </c>
      <c r="H13" s="46">
        <v>422568294.92895198</v>
      </c>
      <c r="I13" s="43">
        <f>vlootsamenstelling!F22</f>
        <v>1</v>
      </c>
      <c r="J13" s="46">
        <f t="shared" si="1"/>
        <v>422568294.92895198</v>
      </c>
      <c r="K13" s="46">
        <f t="shared" si="0"/>
        <v>422568294.92895198</v>
      </c>
      <c r="L13" s="82">
        <f t="shared" si="2"/>
        <v>7821.2440505858403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124504.019027623</v>
      </c>
      <c r="G14" s="47">
        <v>8941.2392921657502</v>
      </c>
      <c r="H14" s="47">
        <v>600852321.32682395</v>
      </c>
      <c r="I14" s="44">
        <f>vlootsamenstelling!F23</f>
        <v>1</v>
      </c>
      <c r="J14" s="47">
        <f t="shared" si="1"/>
        <v>600852321.32682395</v>
      </c>
      <c r="K14" s="47">
        <f t="shared" si="0"/>
        <v>600852321.32682395</v>
      </c>
      <c r="L14" s="83">
        <f t="shared" si="2"/>
        <v>8941.2392921657502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10194.000433098599</v>
      </c>
      <c r="G15" s="48">
        <v>2482.6622587032198</v>
      </c>
      <c r="H15" s="48">
        <v>18929247.631278198</v>
      </c>
      <c r="I15" s="43">
        <f>vlootsamenstelling!F24</f>
        <v>1</v>
      </c>
      <c r="J15" s="46">
        <f t="shared" si="1"/>
        <v>18929247.631278198</v>
      </c>
      <c r="K15" s="46">
        <f t="shared" si="0"/>
        <v>18929247.631278198</v>
      </c>
      <c r="L15" s="82">
        <f t="shared" si="2"/>
        <v>2482.6622587032198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5607.1695747843896</v>
      </c>
      <c r="G16" s="48">
        <v>2223.7256642330899</v>
      </c>
      <c r="H16" s="48">
        <v>25594135.775944699</v>
      </c>
      <c r="I16" s="43">
        <f>vlootsamenstelling!F25</f>
        <v>1</v>
      </c>
      <c r="J16" s="46">
        <f t="shared" si="1"/>
        <v>25594135.775944699</v>
      </c>
      <c r="K16" s="46">
        <f t="shared" si="0"/>
        <v>25594135.775944699</v>
      </c>
      <c r="L16" s="82">
        <f t="shared" si="2"/>
        <v>2223.7256642330899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21712.858239808</v>
      </c>
      <c r="G17" s="48">
        <v>13920.327945766199</v>
      </c>
      <c r="H17" s="48">
        <v>236877551.33299801</v>
      </c>
      <c r="I17" s="43">
        <f>vlootsamenstelling!F26</f>
        <v>1</v>
      </c>
      <c r="J17" s="46">
        <f t="shared" si="1"/>
        <v>236877551.33299801</v>
      </c>
      <c r="K17" s="46">
        <f t="shared" si="0"/>
        <v>236877551.33299801</v>
      </c>
      <c r="L17" s="82">
        <f t="shared" si="2"/>
        <v>13920.327945766199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612.13442579467096</v>
      </c>
      <c r="G18" s="48">
        <v>378.20491934531202</v>
      </c>
      <c r="H18" s="48">
        <v>6849968.5056992602</v>
      </c>
      <c r="I18" s="43">
        <f>vlootsamenstelling!F27</f>
        <v>1</v>
      </c>
      <c r="J18" s="46">
        <f t="shared" si="1"/>
        <v>6849968.5056992602</v>
      </c>
      <c r="K18" s="46">
        <f t="shared" si="0"/>
        <v>6849968.5056992602</v>
      </c>
      <c r="L18" s="82">
        <f t="shared" si="2"/>
        <v>378.20491934531202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352.76070857942199</v>
      </c>
      <c r="G19" s="48">
        <v>197.92250891330099</v>
      </c>
      <c r="H19" s="48">
        <v>3600783.3483522902</v>
      </c>
      <c r="I19" s="43">
        <f>vlootsamenstelling!F28</f>
        <v>1</v>
      </c>
      <c r="J19" s="46">
        <f>H19*I19</f>
        <v>3600783.3483522902</v>
      </c>
      <c r="K19" s="46">
        <f t="shared" si="0"/>
        <v>3600783.3483522902</v>
      </c>
      <c r="L19" s="82">
        <f t="shared" si="2"/>
        <v>197.92250891330099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7150.9069026545703</v>
      </c>
      <c r="G20" s="49">
        <v>3132.02182893908</v>
      </c>
      <c r="H20" s="49">
        <v>15177791.7902609</v>
      </c>
      <c r="I20" s="45">
        <f>vlootsamenstelling!F29</f>
        <v>1</v>
      </c>
      <c r="J20" s="49">
        <f t="shared" si="1"/>
        <v>15177791.7902609</v>
      </c>
      <c r="K20" s="49">
        <f t="shared" si="0"/>
        <v>15177791.7902609</v>
      </c>
      <c r="L20" s="84">
        <f t="shared" si="2"/>
        <v>3132.02182893908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8378.3899418427209</v>
      </c>
      <c r="G21" s="46">
        <v>3873.63064225886</v>
      </c>
      <c r="H21" s="46">
        <v>29845304.432161599</v>
      </c>
      <c r="I21" s="43">
        <f>vlootsamenstelling!F30</f>
        <v>1</v>
      </c>
      <c r="J21" s="46">
        <f t="shared" si="1"/>
        <v>29845304.432161599</v>
      </c>
      <c r="K21" s="46">
        <f t="shared" si="0"/>
        <v>29845304.432161599</v>
      </c>
      <c r="L21" s="82">
        <f t="shared" si="2"/>
        <v>3873.63064225886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77314.024690774095</v>
      </c>
      <c r="G22" s="46">
        <v>48975.092512143601</v>
      </c>
      <c r="H22" s="46">
        <v>610702430.04419899</v>
      </c>
      <c r="I22" s="43">
        <f>vlootsamenstelling!F31</f>
        <v>1</v>
      </c>
      <c r="J22" s="46">
        <f t="shared" si="1"/>
        <v>610702430.04419899</v>
      </c>
      <c r="K22" s="46">
        <f t="shared" si="0"/>
        <v>610702430.04419899</v>
      </c>
      <c r="L22" s="82">
        <f t="shared" si="2"/>
        <v>48975.092512143601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3594.9601615929701</v>
      </c>
      <c r="G23" s="46">
        <v>2290.9957539526899</v>
      </c>
      <c r="H23" s="46">
        <v>29172263.7562645</v>
      </c>
      <c r="I23" s="43">
        <f>vlootsamenstelling!F32</f>
        <v>1</v>
      </c>
      <c r="J23" s="46">
        <f t="shared" si="1"/>
        <v>29172263.7562645</v>
      </c>
      <c r="K23" s="46">
        <f t="shared" si="0"/>
        <v>29172263.7562645</v>
      </c>
      <c r="L23" s="82">
        <f t="shared" si="2"/>
        <v>2290.9957539526899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1.0478978864742301</v>
      </c>
      <c r="G24" s="47">
        <v>0.234870427875666</v>
      </c>
      <c r="H24" s="47">
        <v>3817.4480586617701</v>
      </c>
      <c r="I24" s="44">
        <f>vlootsamenstelling!F33</f>
        <v>1</v>
      </c>
      <c r="J24" s="47">
        <f t="shared" si="1"/>
        <v>3817.4480586617701</v>
      </c>
      <c r="K24" s="47">
        <f t="shared" si="0"/>
        <v>3817.4480586617701</v>
      </c>
      <c r="L24" s="83">
        <f t="shared" si="2"/>
        <v>0.234870427875666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6870.9469391905304</v>
      </c>
      <c r="G25" s="46">
        <v>4053.4999014642599</v>
      </c>
      <c r="H25" s="46">
        <v>26257106.4575767</v>
      </c>
      <c r="I25" s="43">
        <f>vlootsamenstelling!F34</f>
        <v>1</v>
      </c>
      <c r="J25" s="46">
        <f t="shared" si="1"/>
        <v>26257106.4575767</v>
      </c>
      <c r="K25" s="46">
        <f t="shared" si="0"/>
        <v>26257106.4575767</v>
      </c>
      <c r="L25" s="82">
        <f t="shared" si="2"/>
        <v>4053.4999014642594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9842.9291895838505</v>
      </c>
      <c r="G26" s="46">
        <v>6384.4927541772604</v>
      </c>
      <c r="H26" s="46">
        <v>100770969.92425001</v>
      </c>
      <c r="I26" s="43">
        <f>vlootsamenstelling!F35</f>
        <v>1</v>
      </c>
      <c r="J26" s="46">
        <f t="shared" si="1"/>
        <v>100770969.92425001</v>
      </c>
      <c r="K26" s="46">
        <f t="shared" si="0"/>
        <v>100770969.92425001</v>
      </c>
      <c r="L26" s="82">
        <f t="shared" si="2"/>
        <v>6384.4927541772604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10.7396841452048</v>
      </c>
      <c r="G27" s="46">
        <v>21.624851669993301</v>
      </c>
      <c r="H27" s="46">
        <v>317485.20628985303</v>
      </c>
      <c r="I27" s="43">
        <f>vlootsamenstelling!F36</f>
        <v>1</v>
      </c>
      <c r="J27" s="46">
        <f t="shared" si="1"/>
        <v>317485.20628985303</v>
      </c>
      <c r="K27" s="46">
        <f t="shared" si="0"/>
        <v>317485.20628985303</v>
      </c>
      <c r="L27" s="82">
        <f t="shared" si="2"/>
        <v>21.624851669993301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25.192353984467601</v>
      </c>
      <c r="G28" s="47">
        <v>41.169330763148999</v>
      </c>
      <c r="H28" s="47">
        <v>746505.87997734803</v>
      </c>
      <c r="I28" s="44">
        <f>vlootsamenstelling!F37</f>
        <v>1</v>
      </c>
      <c r="J28" s="47">
        <f t="shared" si="1"/>
        <v>746505.87997734803</v>
      </c>
      <c r="K28" s="47">
        <f t="shared" si="0"/>
        <v>746505.87997734803</v>
      </c>
      <c r="L28" s="82">
        <f t="shared" si="2"/>
        <v>41.169330763148999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4767218.8870916804</v>
      </c>
      <c r="G29" s="47">
        <f>SUM(G5:G28)</f>
        <v>372741.86754806992</v>
      </c>
      <c r="H29" s="47">
        <f>SUM(H5:H28)</f>
        <v>14748452688.910751</v>
      </c>
      <c r="I29" s="5"/>
      <c r="J29" s="47">
        <f>SUM(J5:J28)</f>
        <v>14748452688.910751</v>
      </c>
      <c r="K29" s="47">
        <f>SUM(K5:K28)</f>
        <v>14748452688.910751</v>
      </c>
      <c r="L29" s="51">
        <f>SUM(L5:L28)</f>
        <v>372741.86754806992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4615550.8259479599</v>
      </c>
      <c r="G33" s="57">
        <f t="shared" si="3"/>
        <v>284766.26180531195</v>
      </c>
      <c r="H33" s="46">
        <f t="shared" si="3"/>
        <v>13643607327.377441</v>
      </c>
      <c r="I33" s="11" t="str">
        <f>SUMIF($A$5:$A$28,$E33,$I$5:$I$28)&amp;"/"&amp;COUNTIF($A$5:$A$28,E33)</f>
        <v>10/10</v>
      </c>
      <c r="J33" s="52">
        <f>SUMIF($A$5:$A$28,$E33,$J$5:$J$28)</f>
        <v>13643607327.377441</v>
      </c>
      <c r="K33" s="56">
        <f>J33/H33</f>
        <v>1</v>
      </c>
      <c r="L33" s="50">
        <f>SUMIF($A$5:$A$28,$E33,$L$5:$L$28)</f>
        <v>284766.26180531195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38478.923382065084</v>
      </c>
      <c r="G34" s="52">
        <f t="shared" si="3"/>
        <v>19202.84329696112</v>
      </c>
      <c r="H34" s="46">
        <f t="shared" si="3"/>
        <v>291851686.59427249</v>
      </c>
      <c r="I34" s="11" t="str">
        <f>SUMIF($A$5:$A$28,$E34,$I$5:$I$28)&amp;"/"&amp;COUNTIF($A$5:$A$28,E34)</f>
        <v>5/5</v>
      </c>
      <c r="J34" s="52">
        <f>SUMIF($A$5:$A$28,$E34,$J$5:$J$28)</f>
        <v>291851686.59427249</v>
      </c>
      <c r="K34" s="56">
        <f t="shared" ref="K34:K36" si="4">J34/H34</f>
        <v>1</v>
      </c>
      <c r="L34" s="50">
        <f>SUMIF($A$5:$A$28,$E34,$L$5:$L$28)</f>
        <v>19202.84329696112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96439.32959475083</v>
      </c>
      <c r="G35" s="52">
        <f t="shared" si="3"/>
        <v>58271.97560772211</v>
      </c>
      <c r="H35" s="46">
        <f t="shared" si="3"/>
        <v>684901607.47094452</v>
      </c>
      <c r="I35" s="11" t="str">
        <f>SUMIF($A$5:$A$28,$E35,$I$5:$I$28)&amp;"/"&amp;COUNTIF($A$5:$A$28,E35)</f>
        <v>5/5</v>
      </c>
      <c r="J35" s="52">
        <f>SUMIF($A$5:$A$28,$E35,$J$5:$J$28)</f>
        <v>684901607.47094452</v>
      </c>
      <c r="K35" s="56">
        <f t="shared" si="4"/>
        <v>1</v>
      </c>
      <c r="L35" s="50">
        <f>SUMIF($A$5:$A$28,$E35,$L$5:$L$28)</f>
        <v>58271.97560772211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16749.808166904055</v>
      </c>
      <c r="G36" s="52">
        <f t="shared" si="3"/>
        <v>10500.78683807466</v>
      </c>
      <c r="H36" s="46">
        <f t="shared" si="3"/>
        <v>128092067.4680939</v>
      </c>
      <c r="I36" s="11" t="str">
        <f>SUMIF($A$5:$A$28,$E36,$I$5:$I$28)&amp;"/"&amp;COUNTIF($A$5:$A$28,E36)</f>
        <v>4/4</v>
      </c>
      <c r="J36" s="52">
        <f>SUMIF($A$5:$A$28,$E36,$J$5:$J$28)</f>
        <v>128092067.4680939</v>
      </c>
      <c r="K36" s="56">
        <f t="shared" si="4"/>
        <v>1</v>
      </c>
      <c r="L36" s="50">
        <f>SUMIF($A$5:$A$28,$E36,$L$5:$L$28)</f>
        <v>10500.78683807466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4767218.8870916804</v>
      </c>
      <c r="G37" s="54">
        <f>SUM(G33:G36)</f>
        <v>372741.86754806986</v>
      </c>
      <c r="H37" s="53">
        <f>SUM(H33:H36)</f>
        <v>14748452688.910753</v>
      </c>
      <c r="I37" s="12" t="str">
        <f>SUM(I5:I28)&amp;"/"&amp;COUNTA(I5:I28)</f>
        <v>24/24</v>
      </c>
      <c r="J37" s="59">
        <f>SUM(J33:J36)</f>
        <v>14748452688.910753</v>
      </c>
      <c r="K37" s="40"/>
      <c r="L37" s="60">
        <f>SUM(L33:L36)</f>
        <v>372741.86754806986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2.81717396201017E-2</v>
      </c>
    </row>
  </sheetData>
  <mergeCells count="1">
    <mergeCell ref="G31:M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16E2-B0F7-4095-9D93-E47A44979E7A}">
  <dimension ref="A1:M40"/>
  <sheetViews>
    <sheetView showGridLines="0" workbookViewId="0">
      <selection activeCell="A2" sqref="A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67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391802.68043914897</v>
      </c>
      <c r="G5" s="49">
        <v>89504.425006207297</v>
      </c>
      <c r="H5" s="49">
        <v>650959212.91608596</v>
      </c>
      <c r="I5" s="45">
        <f>vlootsamenstelling!F14</f>
        <v>1</v>
      </c>
      <c r="J5" s="49">
        <f>H5*I5</f>
        <v>650959212.91608596</v>
      </c>
      <c r="K5" s="49">
        <f t="shared" ref="K5:K28" si="0">J5/VLOOKUP(A5,$E$33:$K$36,7,FALSE)</f>
        <v>650959212.91608596</v>
      </c>
      <c r="L5" s="84">
        <f>G5*K5/H5</f>
        <v>89504.425006207297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258411.02759134801</v>
      </c>
      <c r="G6" s="46">
        <v>51472.624775233897</v>
      </c>
      <c r="H6" s="46">
        <v>427289079.62144297</v>
      </c>
      <c r="I6" s="43">
        <f>vlootsamenstelling!F15</f>
        <v>1</v>
      </c>
      <c r="J6" s="46">
        <f t="shared" ref="J6:J28" si="1">H6*I6</f>
        <v>427289079.62144297</v>
      </c>
      <c r="K6" s="46">
        <f t="shared" si="0"/>
        <v>427289079.62144297</v>
      </c>
      <c r="L6" s="82">
        <f t="shared" ref="L6:L28" si="2">G6*K6/H6</f>
        <v>51472.624775233897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1775938.8722725399</v>
      </c>
      <c r="G7" s="46">
        <v>490279.61343450297</v>
      </c>
      <c r="H7" s="46">
        <v>4626588938.6419601</v>
      </c>
      <c r="I7" s="43">
        <f>vlootsamenstelling!F16</f>
        <v>1</v>
      </c>
      <c r="J7" s="46">
        <f t="shared" si="1"/>
        <v>4626588938.6419601</v>
      </c>
      <c r="K7" s="46">
        <f t="shared" si="0"/>
        <v>4626588938.6419601</v>
      </c>
      <c r="L7" s="82">
        <f t="shared" si="2"/>
        <v>490279.61343450297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194547.573596406</v>
      </c>
      <c r="G8" s="46">
        <v>304669.37699547299</v>
      </c>
      <c r="H8" s="46">
        <v>347832455.47588998</v>
      </c>
      <c r="I8" s="43">
        <f>vlootsamenstelling!F17</f>
        <v>1</v>
      </c>
      <c r="J8" s="46">
        <f t="shared" si="1"/>
        <v>347832455.47588998</v>
      </c>
      <c r="K8" s="46">
        <f t="shared" si="0"/>
        <v>347832455.47588998</v>
      </c>
      <c r="L8" s="82">
        <f t="shared" si="2"/>
        <v>304669.37699547299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326184.91911618598</v>
      </c>
      <c r="G9" s="46">
        <v>833915.94851106999</v>
      </c>
      <c r="H9" s="46">
        <v>890265407.95468903</v>
      </c>
      <c r="I9" s="43">
        <f>vlootsamenstelling!F18</f>
        <v>1</v>
      </c>
      <c r="J9" s="46">
        <f t="shared" si="1"/>
        <v>890265407.95468903</v>
      </c>
      <c r="K9" s="46">
        <f t="shared" si="0"/>
        <v>890265407.95468903</v>
      </c>
      <c r="L9" s="82">
        <f t="shared" si="2"/>
        <v>833915.94851106999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380147.16400033701</v>
      </c>
      <c r="G10" s="46">
        <v>963003.45361759595</v>
      </c>
      <c r="H10" s="46">
        <v>1273760155.9287</v>
      </c>
      <c r="I10" s="43">
        <f>vlootsamenstelling!F19</f>
        <v>1</v>
      </c>
      <c r="J10" s="46">
        <f>H10*I10</f>
        <v>1273760155.9287</v>
      </c>
      <c r="K10" s="46">
        <f t="shared" si="0"/>
        <v>1273760155.9287</v>
      </c>
      <c r="L10" s="82">
        <f t="shared" si="2"/>
        <v>963003.45361759583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171414.23980660699</v>
      </c>
      <c r="G11" s="46">
        <v>284659.20639122702</v>
      </c>
      <c r="H11" s="46">
        <v>758294326.48519599</v>
      </c>
      <c r="I11" s="43">
        <f>vlootsamenstelling!F20</f>
        <v>1</v>
      </c>
      <c r="J11" s="46">
        <f t="shared" si="1"/>
        <v>758294326.48519599</v>
      </c>
      <c r="K11" s="46">
        <f t="shared" si="0"/>
        <v>758294326.48519599</v>
      </c>
      <c r="L11" s="82">
        <f t="shared" si="2"/>
        <v>284659.20639122702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625854.10483905999</v>
      </c>
      <c r="G12" s="46">
        <v>574938.71195122402</v>
      </c>
      <c r="H12" s="46">
        <v>3740139618.5083799</v>
      </c>
      <c r="I12" s="43">
        <f>vlootsamenstelling!F21</f>
        <v>1</v>
      </c>
      <c r="J12" s="46">
        <f t="shared" si="1"/>
        <v>3740139618.5083799</v>
      </c>
      <c r="K12" s="46">
        <f t="shared" si="0"/>
        <v>3740139618.5083799</v>
      </c>
      <c r="L12" s="82">
        <f t="shared" si="2"/>
        <v>574938.71195122402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354328.92962981103</v>
      </c>
      <c r="G13" s="46">
        <v>58985.211458963102</v>
      </c>
      <c r="H13" s="46">
        <v>450065005.91330802</v>
      </c>
      <c r="I13" s="43">
        <f>vlootsamenstelling!F22</f>
        <v>1</v>
      </c>
      <c r="J13" s="46">
        <f t="shared" si="1"/>
        <v>450065005.91330802</v>
      </c>
      <c r="K13" s="46">
        <f t="shared" si="0"/>
        <v>450065005.91330802</v>
      </c>
      <c r="L13" s="82">
        <f t="shared" si="2"/>
        <v>58985.211458963102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150810.867507861</v>
      </c>
      <c r="G14" s="47">
        <v>0</v>
      </c>
      <c r="H14" s="47">
        <v>727551933.46234703</v>
      </c>
      <c r="I14" s="44">
        <f>vlootsamenstelling!F23</f>
        <v>1</v>
      </c>
      <c r="J14" s="47">
        <f t="shared" si="1"/>
        <v>727551933.46234703</v>
      </c>
      <c r="K14" s="47">
        <f t="shared" si="0"/>
        <v>727551933.46234703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9042.1625146050701</v>
      </c>
      <c r="G15" s="48">
        <v>64819.747824012098</v>
      </c>
      <c r="H15" s="48">
        <v>16130004.2723586</v>
      </c>
      <c r="I15" s="43">
        <f>vlootsamenstelling!F24</f>
        <v>1</v>
      </c>
      <c r="J15" s="46">
        <f t="shared" si="1"/>
        <v>16130004.2723586</v>
      </c>
      <c r="K15" s="46">
        <f t="shared" si="0"/>
        <v>16130004.2723586</v>
      </c>
      <c r="L15" s="82">
        <f t="shared" si="2"/>
        <v>64819.747824012098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5166.6890168002201</v>
      </c>
      <c r="G16" s="48">
        <v>87805.618384122805</v>
      </c>
      <c r="H16" s="48">
        <v>22273505.088198699</v>
      </c>
      <c r="I16" s="43">
        <f>vlootsamenstelling!F25</f>
        <v>1</v>
      </c>
      <c r="J16" s="46">
        <f t="shared" si="1"/>
        <v>22273505.088198699</v>
      </c>
      <c r="K16" s="46">
        <f t="shared" si="0"/>
        <v>22273505.088198699</v>
      </c>
      <c r="L16" s="82">
        <f t="shared" si="2"/>
        <v>87805.618384122805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24162.4065611595</v>
      </c>
      <c r="G17" s="48">
        <v>113401.09954040599</v>
      </c>
      <c r="H17" s="48">
        <v>274513038.93176001</v>
      </c>
      <c r="I17" s="43">
        <f>vlootsamenstelling!F26</f>
        <v>1</v>
      </c>
      <c r="J17" s="46">
        <f t="shared" si="1"/>
        <v>274513038.93176001</v>
      </c>
      <c r="K17" s="46">
        <f t="shared" si="0"/>
        <v>274513038.93176001</v>
      </c>
      <c r="L17" s="82">
        <f t="shared" si="2"/>
        <v>113401.09954040599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682.76667236026299</v>
      </c>
      <c r="G18" s="48">
        <v>1901.38257590066</v>
      </c>
      <c r="H18" s="48">
        <v>8121007.6832353603</v>
      </c>
      <c r="I18" s="43">
        <f>vlootsamenstelling!F27</f>
        <v>1</v>
      </c>
      <c r="J18" s="46">
        <f t="shared" si="1"/>
        <v>8121007.6832353603</v>
      </c>
      <c r="K18" s="46">
        <f t="shared" si="0"/>
        <v>8121007.6832353603</v>
      </c>
      <c r="L18" s="82">
        <f t="shared" si="2"/>
        <v>1901.38257590066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502.89055570297899</v>
      </c>
      <c r="G19" s="48">
        <v>0</v>
      </c>
      <c r="H19" s="48">
        <v>5433024.42138342</v>
      </c>
      <c r="I19" s="43">
        <f>vlootsamenstelling!F28</f>
        <v>1</v>
      </c>
      <c r="J19" s="46">
        <f>H19*I19</f>
        <v>5433024.42138342</v>
      </c>
      <c r="K19" s="46">
        <f t="shared" si="0"/>
        <v>5433024.42138342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6240.8234396501102</v>
      </c>
      <c r="G20" s="49">
        <v>103585.99698898901</v>
      </c>
      <c r="H20" s="49">
        <v>12808040.1773513</v>
      </c>
      <c r="I20" s="45">
        <f>vlootsamenstelling!F29</f>
        <v>1</v>
      </c>
      <c r="J20" s="49">
        <f t="shared" si="1"/>
        <v>12808040.1773513</v>
      </c>
      <c r="K20" s="49">
        <f t="shared" si="0"/>
        <v>12808040.1773513</v>
      </c>
      <c r="L20" s="84">
        <f t="shared" si="2"/>
        <v>103585.99698898901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7286.4244143199703</v>
      </c>
      <c r="G21" s="46">
        <v>176052.40234340701</v>
      </c>
      <c r="H21" s="46">
        <v>25267218.094916102</v>
      </c>
      <c r="I21" s="43">
        <f>vlootsamenstelling!F30</f>
        <v>1</v>
      </c>
      <c r="J21" s="46">
        <f t="shared" si="1"/>
        <v>25267218.094916102</v>
      </c>
      <c r="K21" s="46">
        <f t="shared" si="0"/>
        <v>25267218.094916102</v>
      </c>
      <c r="L21" s="82">
        <f t="shared" si="2"/>
        <v>176052.40234340701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79803.143977916494</v>
      </c>
      <c r="G22" s="46">
        <v>349437.15015919198</v>
      </c>
      <c r="H22" s="46">
        <v>676773755.90511799</v>
      </c>
      <c r="I22" s="43">
        <f>vlootsamenstelling!F31</f>
        <v>1</v>
      </c>
      <c r="J22" s="46">
        <f t="shared" si="1"/>
        <v>676773755.90511799</v>
      </c>
      <c r="K22" s="46">
        <f t="shared" si="0"/>
        <v>676773755.90511799</v>
      </c>
      <c r="L22" s="82">
        <f t="shared" si="2"/>
        <v>349437.15015919198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4209.8364457458601</v>
      </c>
      <c r="G23" s="46">
        <v>11883.165326976001</v>
      </c>
      <c r="H23" s="46">
        <v>36382658.165304199</v>
      </c>
      <c r="I23" s="43">
        <f>vlootsamenstelling!F32</f>
        <v>1</v>
      </c>
      <c r="J23" s="46">
        <f t="shared" si="1"/>
        <v>36382658.165304199</v>
      </c>
      <c r="K23" s="46">
        <f t="shared" si="0"/>
        <v>36382658.165304199</v>
      </c>
      <c r="L23" s="82">
        <f t="shared" si="2"/>
        <v>11883.165326976001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0.98081107401174095</v>
      </c>
      <c r="G24" s="47">
        <v>0</v>
      </c>
      <c r="H24" s="47">
        <v>3710.1712864098999</v>
      </c>
      <c r="I24" s="44">
        <f>vlootsamenstelling!F33</f>
        <v>1</v>
      </c>
      <c r="J24" s="47">
        <f t="shared" si="1"/>
        <v>3710.1712864098999</v>
      </c>
      <c r="K24" s="47">
        <f t="shared" si="0"/>
        <v>3710.1712864098999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6285.4894943625204</v>
      </c>
      <c r="G25" s="46">
        <v>237019.831498977</v>
      </c>
      <c r="H25" s="46">
        <v>23763369.470911901</v>
      </c>
      <c r="I25" s="43">
        <f>vlootsamenstelling!F34</f>
        <v>1</v>
      </c>
      <c r="J25" s="46">
        <f t="shared" si="1"/>
        <v>23763369.470911901</v>
      </c>
      <c r="K25" s="46">
        <f t="shared" si="0"/>
        <v>23763369.470911901</v>
      </c>
      <c r="L25" s="82">
        <f t="shared" si="2"/>
        <v>237019.83149897697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10596.8892084787</v>
      </c>
      <c r="G26" s="46">
        <v>77898.309802691801</v>
      </c>
      <c r="H26" s="46">
        <v>112492562.793806</v>
      </c>
      <c r="I26" s="43">
        <f>vlootsamenstelling!F35</f>
        <v>1</v>
      </c>
      <c r="J26" s="46">
        <f t="shared" si="1"/>
        <v>112492562.793806</v>
      </c>
      <c r="K26" s="46">
        <f t="shared" si="0"/>
        <v>112492562.793806</v>
      </c>
      <c r="L26" s="82">
        <f t="shared" si="2"/>
        <v>77898.309802691801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11.1261537392781</v>
      </c>
      <c r="G27" s="46">
        <v>1472.2211436355101</v>
      </c>
      <c r="H27" s="46">
        <v>308740.04102441302</v>
      </c>
      <c r="I27" s="43">
        <f>vlootsamenstelling!F36</f>
        <v>1</v>
      </c>
      <c r="J27" s="46">
        <f t="shared" si="1"/>
        <v>308740.04102441302</v>
      </c>
      <c r="K27" s="46">
        <f t="shared" si="0"/>
        <v>308740.04102441302</v>
      </c>
      <c r="L27" s="82">
        <f t="shared" si="2"/>
        <v>1472.2211436355101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25.7907210161056</v>
      </c>
      <c r="G28" s="47">
        <v>0</v>
      </c>
      <c r="H28" s="47">
        <v>750089.16064659203</v>
      </c>
      <c r="I28" s="44">
        <f>vlootsamenstelling!F37</f>
        <v>1</v>
      </c>
      <c r="J28" s="47">
        <f t="shared" si="1"/>
        <v>750089.16064659203</v>
      </c>
      <c r="K28" s="47">
        <f t="shared" si="0"/>
        <v>750089.16064659203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4783457.7987862369</v>
      </c>
      <c r="G29" s="47">
        <f>SUM(G5:G28)</f>
        <v>4876705.4977298081</v>
      </c>
      <c r="H29" s="47">
        <f>SUM(H5:H28)</f>
        <v>15107766859.285297</v>
      </c>
      <c r="I29" s="5"/>
      <c r="J29" s="47">
        <f>SUM(J5:J28)</f>
        <v>15107766859.285297</v>
      </c>
      <c r="K29" s="47">
        <f>SUM(K5:K28)</f>
        <v>15107766859.285297</v>
      </c>
      <c r="L29" s="51">
        <f>SUM(L5:L28)</f>
        <v>4876705.4977298081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4629440.3787993044</v>
      </c>
      <c r="G33" s="57">
        <f t="shared" si="3"/>
        <v>3651428.5721414974</v>
      </c>
      <c r="H33" s="46">
        <f t="shared" si="3"/>
        <v>13892746134.907999</v>
      </c>
      <c r="I33" s="11" t="str">
        <f>SUMIF($A$5:$A$28,$E33,$I$5:$I$28)&amp;"/"&amp;COUNTIF($A$5:$A$28,E33)</f>
        <v>10/10</v>
      </c>
      <c r="J33" s="52">
        <f>SUMIF($A$5:$A$28,$E33,$J$5:$J$28)</f>
        <v>13892746134.907999</v>
      </c>
      <c r="K33" s="56">
        <f>J33/H33</f>
        <v>1</v>
      </c>
      <c r="L33" s="50">
        <f>SUMIF($A$5:$A$28,$E33,$L$5:$L$28)</f>
        <v>3651428.5721414974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39556.915320628032</v>
      </c>
      <c r="G34" s="52">
        <f t="shared" si="3"/>
        <v>267927.84832444158</v>
      </c>
      <c r="H34" s="46">
        <f t="shared" si="3"/>
        <v>326470580.39693612</v>
      </c>
      <c r="I34" s="11" t="str">
        <f>SUMIF($A$5:$A$28,$E34,$I$5:$I$28)&amp;"/"&amp;COUNTIF($A$5:$A$28,E34)</f>
        <v>5/5</v>
      </c>
      <c r="J34" s="52">
        <f>SUMIF($A$5:$A$28,$E34,$J$5:$J$28)</f>
        <v>326470580.39693612</v>
      </c>
      <c r="K34" s="56">
        <f t="shared" ref="K34:K36" si="4">J34/H34</f>
        <v>1</v>
      </c>
      <c r="L34" s="50">
        <f>SUMIF($A$5:$A$28,$E34,$L$5:$L$28)</f>
        <v>267927.84832444158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97541.209088706455</v>
      </c>
      <c r="G35" s="52">
        <f t="shared" si="3"/>
        <v>640958.71481856401</v>
      </c>
      <c r="H35" s="46">
        <f t="shared" si="3"/>
        <v>751235382.51397598</v>
      </c>
      <c r="I35" s="11" t="str">
        <f>SUMIF($A$5:$A$28,$E35,$I$5:$I$28)&amp;"/"&amp;COUNTIF($A$5:$A$28,E35)</f>
        <v>5/5</v>
      </c>
      <c r="J35" s="52">
        <f>SUMIF($A$5:$A$28,$E35,$J$5:$J$28)</f>
        <v>751235382.51397598</v>
      </c>
      <c r="K35" s="56">
        <f t="shared" si="4"/>
        <v>1</v>
      </c>
      <c r="L35" s="50">
        <f>SUMIF($A$5:$A$28,$E35,$L$5:$L$28)</f>
        <v>640958.71481856401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16919.295577596604</v>
      </c>
      <c r="G36" s="52">
        <f t="shared" si="3"/>
        <v>316390.36244530434</v>
      </c>
      <c r="H36" s="46">
        <f t="shared" si="3"/>
        <v>137314761.46638891</v>
      </c>
      <c r="I36" s="11" t="str">
        <f>SUMIF($A$5:$A$28,$E36,$I$5:$I$28)&amp;"/"&amp;COUNTIF($A$5:$A$28,E36)</f>
        <v>4/4</v>
      </c>
      <c r="J36" s="52">
        <f>SUMIF($A$5:$A$28,$E36,$J$5:$J$28)</f>
        <v>137314761.46638891</v>
      </c>
      <c r="K36" s="56">
        <f t="shared" si="4"/>
        <v>1</v>
      </c>
      <c r="L36" s="50">
        <f>SUMIF($A$5:$A$28,$E36,$L$5:$L$28)</f>
        <v>316390.36244530429</v>
      </c>
      <c r="M36" s="55">
        <f t="shared" si="5"/>
        <v>0.99999999999999978</v>
      </c>
    </row>
    <row r="37" spans="5:13" ht="15.75" thickBot="1" x14ac:dyDescent="0.3">
      <c r="E37" s="64" t="s">
        <v>56</v>
      </c>
      <c r="F37" s="53">
        <f>SUM(F33:F36)</f>
        <v>4783457.798786236</v>
      </c>
      <c r="G37" s="54">
        <f>SUM(G33:G36)</f>
        <v>4876705.4977298072</v>
      </c>
      <c r="H37" s="53">
        <f>SUM(H33:H36)</f>
        <v>15107766859.285299</v>
      </c>
      <c r="I37" s="12" t="str">
        <f>SUM(I5:I28)&amp;"/"&amp;COUNTA(I5:I28)</f>
        <v>24/24</v>
      </c>
      <c r="J37" s="59">
        <f>SUM(J33:J36)</f>
        <v>15107766859.285299</v>
      </c>
      <c r="K37" s="40"/>
      <c r="L37" s="60">
        <f>SUM(L33:L36)</f>
        <v>4876705.4977298072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6.4877889918222381E-2</v>
      </c>
    </row>
  </sheetData>
  <mergeCells count="1">
    <mergeCell ref="G31:M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80BC-ED81-466C-ACC7-B4E89E43751E}">
  <dimension ref="A1:M40"/>
  <sheetViews>
    <sheetView showGridLines="0" workbookViewId="0">
      <selection sqref="A1:XFD1048576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68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391802.68043914897</v>
      </c>
      <c r="G5" s="49">
        <v>10672.672180777599</v>
      </c>
      <c r="H5" s="49">
        <v>650959212.91608596</v>
      </c>
      <c r="I5" s="45">
        <f>vlootsamenstelling!F14</f>
        <v>1</v>
      </c>
      <c r="J5" s="49">
        <f>H5*I5</f>
        <v>650959212.91608596</v>
      </c>
      <c r="K5" s="49">
        <f t="shared" ref="K5:K28" si="0">J5/VLOOKUP(A5,$E$33:$K$36,7,FALSE)</f>
        <v>650959212.91608596</v>
      </c>
      <c r="L5" s="84">
        <f>G5*K5/H5</f>
        <v>10672.672180777599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258411.02759134801</v>
      </c>
      <c r="G6" s="46">
        <v>7184.1523560392097</v>
      </c>
      <c r="H6" s="46">
        <v>427289079.62144297</v>
      </c>
      <c r="I6" s="43">
        <f>vlootsamenstelling!F15</f>
        <v>1</v>
      </c>
      <c r="J6" s="46">
        <f t="shared" ref="J6:J28" si="1">H6*I6</f>
        <v>427289079.62144297</v>
      </c>
      <c r="K6" s="46">
        <f t="shared" si="0"/>
        <v>427289079.62144297</v>
      </c>
      <c r="L6" s="82">
        <f t="shared" ref="L6:L28" si="2">G6*K6/H6</f>
        <v>7184.1523560392097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1775938.8722725399</v>
      </c>
      <c r="G7" s="46">
        <v>75495.151013904993</v>
      </c>
      <c r="H7" s="46">
        <v>4626588938.6419601</v>
      </c>
      <c r="I7" s="43">
        <f>vlootsamenstelling!F16</f>
        <v>1</v>
      </c>
      <c r="J7" s="46">
        <f t="shared" si="1"/>
        <v>4626588938.6419601</v>
      </c>
      <c r="K7" s="46">
        <f t="shared" si="0"/>
        <v>4626588938.6419601</v>
      </c>
      <c r="L7" s="82">
        <f t="shared" si="2"/>
        <v>75495.151013904993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194547.573596406</v>
      </c>
      <c r="G8" s="46">
        <v>30894.997211332298</v>
      </c>
      <c r="H8" s="46">
        <v>347832455.47588998</v>
      </c>
      <c r="I8" s="43">
        <f>vlootsamenstelling!F17</f>
        <v>1</v>
      </c>
      <c r="J8" s="46">
        <f t="shared" si="1"/>
        <v>347832455.47588998</v>
      </c>
      <c r="K8" s="46">
        <f t="shared" si="0"/>
        <v>347832455.47588998</v>
      </c>
      <c r="L8" s="82">
        <f t="shared" si="2"/>
        <v>30894.997211332298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326184.91911618598</v>
      </c>
      <c r="G9" s="46">
        <v>19310.6668993977</v>
      </c>
      <c r="H9" s="46">
        <v>890265407.95468903</v>
      </c>
      <c r="I9" s="43">
        <f>vlootsamenstelling!F18</f>
        <v>1</v>
      </c>
      <c r="J9" s="46">
        <f t="shared" si="1"/>
        <v>890265407.95468903</v>
      </c>
      <c r="K9" s="46">
        <f t="shared" si="0"/>
        <v>890265407.95468903</v>
      </c>
      <c r="L9" s="82">
        <f t="shared" si="2"/>
        <v>19310.6668993977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380147.16400033701</v>
      </c>
      <c r="G10" s="46">
        <v>26040.055253541999</v>
      </c>
      <c r="H10" s="46">
        <v>1273760155.9287</v>
      </c>
      <c r="I10" s="43">
        <f>vlootsamenstelling!F19</f>
        <v>1</v>
      </c>
      <c r="J10" s="46">
        <f>H10*I10</f>
        <v>1273760155.9287</v>
      </c>
      <c r="K10" s="46">
        <f t="shared" si="0"/>
        <v>1273760155.9287</v>
      </c>
      <c r="L10" s="82">
        <f t="shared" si="2"/>
        <v>26040.055253541999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171414.23980660699</v>
      </c>
      <c r="G11" s="46">
        <v>15513.2002591154</v>
      </c>
      <c r="H11" s="46">
        <v>758294326.48519599</v>
      </c>
      <c r="I11" s="43">
        <f>vlootsamenstelling!F20</f>
        <v>1</v>
      </c>
      <c r="J11" s="46">
        <f t="shared" si="1"/>
        <v>758294326.48519599</v>
      </c>
      <c r="K11" s="46">
        <f t="shared" si="0"/>
        <v>758294326.48519599</v>
      </c>
      <c r="L11" s="82">
        <f t="shared" si="2"/>
        <v>15513.200259115401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625854.10483905999</v>
      </c>
      <c r="G12" s="46">
        <v>76740.8396953802</v>
      </c>
      <c r="H12" s="46">
        <v>3740139618.5083799</v>
      </c>
      <c r="I12" s="43">
        <f>vlootsamenstelling!F21</f>
        <v>1</v>
      </c>
      <c r="J12" s="46">
        <f t="shared" si="1"/>
        <v>3740139618.5083799</v>
      </c>
      <c r="K12" s="46">
        <f t="shared" si="0"/>
        <v>3740139618.5083799</v>
      </c>
      <c r="L12" s="82">
        <f t="shared" si="2"/>
        <v>76740.8396953802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354328.92962981103</v>
      </c>
      <c r="G13" s="46">
        <v>8161.54648900143</v>
      </c>
      <c r="H13" s="46">
        <v>450065005.91330802</v>
      </c>
      <c r="I13" s="43">
        <f>vlootsamenstelling!F22</f>
        <v>1</v>
      </c>
      <c r="J13" s="46">
        <f t="shared" si="1"/>
        <v>450065005.91330802</v>
      </c>
      <c r="K13" s="46">
        <f t="shared" si="0"/>
        <v>450065005.91330802</v>
      </c>
      <c r="L13" s="82">
        <f t="shared" si="2"/>
        <v>8161.54648900143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150810.867507861</v>
      </c>
      <c r="G14" s="47">
        <v>10885.2706373693</v>
      </c>
      <c r="H14" s="47">
        <v>727551933.46234703</v>
      </c>
      <c r="I14" s="44">
        <f>vlootsamenstelling!F23</f>
        <v>1</v>
      </c>
      <c r="J14" s="47">
        <f t="shared" si="1"/>
        <v>727551933.46234703</v>
      </c>
      <c r="K14" s="47">
        <f t="shared" si="0"/>
        <v>727551933.46234703</v>
      </c>
      <c r="L14" s="83">
        <f t="shared" si="2"/>
        <v>10885.2706373693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9042.1625146050701</v>
      </c>
      <c r="G15" s="48">
        <v>2101.8716426299002</v>
      </c>
      <c r="H15" s="48">
        <v>16130004.2723586</v>
      </c>
      <c r="I15" s="43">
        <f>vlootsamenstelling!F24</f>
        <v>1</v>
      </c>
      <c r="J15" s="46">
        <f t="shared" si="1"/>
        <v>16130004.2723586</v>
      </c>
      <c r="K15" s="46">
        <f t="shared" si="0"/>
        <v>16130004.2723586</v>
      </c>
      <c r="L15" s="82">
        <f t="shared" si="2"/>
        <v>2101.8716426299002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5166.6890168002201</v>
      </c>
      <c r="G16" s="48">
        <v>1935.28405511651</v>
      </c>
      <c r="H16" s="48">
        <v>22273505.088198699</v>
      </c>
      <c r="I16" s="43">
        <f>vlootsamenstelling!F25</f>
        <v>1</v>
      </c>
      <c r="J16" s="46">
        <f t="shared" si="1"/>
        <v>22273505.088198699</v>
      </c>
      <c r="K16" s="46">
        <f t="shared" si="0"/>
        <v>22273505.088198699</v>
      </c>
      <c r="L16" s="82">
        <f t="shared" si="2"/>
        <v>1935.28405511651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24162.4065611595</v>
      </c>
      <c r="G17" s="48">
        <v>16133.176021405599</v>
      </c>
      <c r="H17" s="48">
        <v>274513038.93176001</v>
      </c>
      <c r="I17" s="43">
        <f>vlootsamenstelling!F26</f>
        <v>1</v>
      </c>
      <c r="J17" s="46">
        <f t="shared" si="1"/>
        <v>274513038.93176001</v>
      </c>
      <c r="K17" s="46">
        <f t="shared" si="0"/>
        <v>274513038.93176001</v>
      </c>
      <c r="L17" s="82">
        <f t="shared" si="2"/>
        <v>16133.176021405601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682.76667236026299</v>
      </c>
      <c r="G18" s="48">
        <v>448.38993430946999</v>
      </c>
      <c r="H18" s="48">
        <v>8121007.6832353603</v>
      </c>
      <c r="I18" s="43">
        <f>vlootsamenstelling!F27</f>
        <v>1</v>
      </c>
      <c r="J18" s="46">
        <f t="shared" si="1"/>
        <v>8121007.6832353603</v>
      </c>
      <c r="K18" s="46">
        <f t="shared" si="0"/>
        <v>8121007.6832353603</v>
      </c>
      <c r="L18" s="82">
        <f t="shared" si="2"/>
        <v>448.38993430946999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502.89055570297899</v>
      </c>
      <c r="G19" s="48">
        <v>298.63441380318</v>
      </c>
      <c r="H19" s="48">
        <v>5433024.42138342</v>
      </c>
      <c r="I19" s="43">
        <f>vlootsamenstelling!F28</f>
        <v>1</v>
      </c>
      <c r="J19" s="46">
        <f>H19*I19</f>
        <v>5433024.42138342</v>
      </c>
      <c r="K19" s="46">
        <f t="shared" si="0"/>
        <v>5433024.42138342</v>
      </c>
      <c r="L19" s="82">
        <f t="shared" si="2"/>
        <v>298.63441380318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6240.8234396501102</v>
      </c>
      <c r="G20" s="49">
        <v>2639.59098601183</v>
      </c>
      <c r="H20" s="49">
        <v>12808040.1773513</v>
      </c>
      <c r="I20" s="45">
        <f>vlootsamenstelling!F29</f>
        <v>1</v>
      </c>
      <c r="J20" s="49">
        <f t="shared" si="1"/>
        <v>12808040.1773513</v>
      </c>
      <c r="K20" s="49">
        <f t="shared" si="0"/>
        <v>12808040.1773513</v>
      </c>
      <c r="L20" s="84">
        <f t="shared" si="2"/>
        <v>2639.59098601183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7286.4244143199703</v>
      </c>
      <c r="G21" s="46">
        <v>3260.14532080556</v>
      </c>
      <c r="H21" s="46">
        <v>25267218.094916102</v>
      </c>
      <c r="I21" s="43">
        <f>vlootsamenstelling!F30</f>
        <v>1</v>
      </c>
      <c r="J21" s="46">
        <f t="shared" si="1"/>
        <v>25267218.094916102</v>
      </c>
      <c r="K21" s="46">
        <f t="shared" si="0"/>
        <v>25267218.094916102</v>
      </c>
      <c r="L21" s="82">
        <f t="shared" si="2"/>
        <v>3260.14532080556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79803.143977916494</v>
      </c>
      <c r="G22" s="46">
        <v>54093.445343801002</v>
      </c>
      <c r="H22" s="46">
        <v>676773755.90511799</v>
      </c>
      <c r="I22" s="43">
        <f>vlootsamenstelling!F31</f>
        <v>1</v>
      </c>
      <c r="J22" s="46">
        <f t="shared" si="1"/>
        <v>676773755.90511799</v>
      </c>
      <c r="K22" s="46">
        <f t="shared" si="0"/>
        <v>676773755.90511799</v>
      </c>
      <c r="L22" s="82">
        <f t="shared" si="2"/>
        <v>54093.445343801002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4209.8364457458601</v>
      </c>
      <c r="G23" s="46">
        <v>2868.4777684404999</v>
      </c>
      <c r="H23" s="46">
        <v>36382658.165304199</v>
      </c>
      <c r="I23" s="43">
        <f>vlootsamenstelling!F32</f>
        <v>1</v>
      </c>
      <c r="J23" s="46">
        <f t="shared" si="1"/>
        <v>36382658.165304199</v>
      </c>
      <c r="K23" s="46">
        <f t="shared" si="0"/>
        <v>36382658.165304199</v>
      </c>
      <c r="L23" s="82">
        <f t="shared" si="2"/>
        <v>2868.4777684404999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0.98081107401174095</v>
      </c>
      <c r="G24" s="47">
        <v>0.228270170056114</v>
      </c>
      <c r="H24" s="47">
        <v>3710.1712864098999</v>
      </c>
      <c r="I24" s="44">
        <f>vlootsamenstelling!F33</f>
        <v>1</v>
      </c>
      <c r="J24" s="47">
        <f t="shared" si="1"/>
        <v>3710.1712864098999</v>
      </c>
      <c r="K24" s="47">
        <f t="shared" si="0"/>
        <v>3710.1712864098999</v>
      </c>
      <c r="L24" s="83">
        <f t="shared" si="2"/>
        <v>0.228270170056114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6285.4894943625204</v>
      </c>
      <c r="G25" s="46">
        <v>3640.9483901804601</v>
      </c>
      <c r="H25" s="46">
        <v>23763369.470911901</v>
      </c>
      <c r="I25" s="43">
        <f>vlootsamenstelling!F34</f>
        <v>1</v>
      </c>
      <c r="J25" s="46">
        <f t="shared" si="1"/>
        <v>23763369.470911901</v>
      </c>
      <c r="K25" s="46">
        <f t="shared" si="0"/>
        <v>23763369.470911901</v>
      </c>
      <c r="L25" s="82">
        <f t="shared" si="2"/>
        <v>3640.9483901804597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10596.8892084787</v>
      </c>
      <c r="G26" s="46">
        <v>7125.7084436634996</v>
      </c>
      <c r="H26" s="46">
        <v>112492562.793806</v>
      </c>
      <c r="I26" s="43">
        <f>vlootsamenstelling!F35</f>
        <v>1</v>
      </c>
      <c r="J26" s="46">
        <f t="shared" si="1"/>
        <v>112492562.793806</v>
      </c>
      <c r="K26" s="46">
        <f t="shared" si="0"/>
        <v>112492562.793806</v>
      </c>
      <c r="L26" s="82">
        <f t="shared" si="2"/>
        <v>7125.7084436634987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11.1261537392781</v>
      </c>
      <c r="G27" s="46">
        <v>21.0273224802588</v>
      </c>
      <c r="H27" s="46">
        <v>308740.04102441302</v>
      </c>
      <c r="I27" s="43">
        <f>vlootsamenstelling!F36</f>
        <v>1</v>
      </c>
      <c r="J27" s="46">
        <f t="shared" si="1"/>
        <v>308740.04102441302</v>
      </c>
      <c r="K27" s="46">
        <f t="shared" si="0"/>
        <v>308740.04102441302</v>
      </c>
      <c r="L27" s="82">
        <f t="shared" si="2"/>
        <v>21.0273224802588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25.7907210161056</v>
      </c>
      <c r="G28" s="47">
        <v>41.365299075321801</v>
      </c>
      <c r="H28" s="47">
        <v>750089.16064659203</v>
      </c>
      <c r="I28" s="44">
        <f>vlootsamenstelling!F37</f>
        <v>1</v>
      </c>
      <c r="J28" s="47">
        <f t="shared" si="1"/>
        <v>750089.16064659203</v>
      </c>
      <c r="K28" s="47">
        <f t="shared" si="0"/>
        <v>750089.16064659203</v>
      </c>
      <c r="L28" s="82">
        <f t="shared" si="2"/>
        <v>41.365299075321801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4783457.7987862369</v>
      </c>
      <c r="G29" s="47">
        <f>SUM(G5:G28)</f>
        <v>375506.8452077533</v>
      </c>
      <c r="H29" s="47">
        <f>SUM(H5:H28)</f>
        <v>15107766859.285297</v>
      </c>
      <c r="I29" s="5"/>
      <c r="J29" s="47">
        <f>SUM(J5:J28)</f>
        <v>15107766859.285297</v>
      </c>
      <c r="K29" s="47">
        <f>SUM(K5:K28)</f>
        <v>15107766859.285297</v>
      </c>
      <c r="L29" s="51">
        <f>SUM(L5:L28)</f>
        <v>375506.8452077533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4629440.3787993044</v>
      </c>
      <c r="G33" s="57">
        <f t="shared" si="3"/>
        <v>280898.55199586012</v>
      </c>
      <c r="H33" s="46">
        <f t="shared" si="3"/>
        <v>13892746134.907999</v>
      </c>
      <c r="I33" s="11" t="str">
        <f>SUMIF($A$5:$A$28,$E33,$I$5:$I$28)&amp;"/"&amp;COUNTIF($A$5:$A$28,E33)</f>
        <v>10/10</v>
      </c>
      <c r="J33" s="52">
        <f>SUMIF($A$5:$A$28,$E33,$J$5:$J$28)</f>
        <v>13892746134.907999</v>
      </c>
      <c r="K33" s="56">
        <f>J33/H33</f>
        <v>1</v>
      </c>
      <c r="L33" s="50">
        <f>SUMIF($A$5:$A$28,$E33,$L$5:$L$28)</f>
        <v>280898.55199586012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39556.915320628032</v>
      </c>
      <c r="G34" s="52">
        <f t="shared" si="3"/>
        <v>20917.356067264664</v>
      </c>
      <c r="H34" s="46">
        <f t="shared" si="3"/>
        <v>326470580.39693612</v>
      </c>
      <c r="I34" s="11" t="str">
        <f>SUMIF($A$5:$A$28,$E34,$I$5:$I$28)&amp;"/"&amp;COUNTIF($A$5:$A$28,E34)</f>
        <v>5/5</v>
      </c>
      <c r="J34" s="52">
        <f>SUMIF($A$5:$A$28,$E34,$J$5:$J$28)</f>
        <v>326470580.39693612</v>
      </c>
      <c r="K34" s="56">
        <f t="shared" ref="K34:K36" si="4">J34/H34</f>
        <v>1</v>
      </c>
      <c r="L34" s="50">
        <f>SUMIF($A$5:$A$28,$E34,$L$5:$L$28)</f>
        <v>20917.356067264664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97541.209088706455</v>
      </c>
      <c r="G35" s="52">
        <f t="shared" si="3"/>
        <v>62861.887689228941</v>
      </c>
      <c r="H35" s="46">
        <f t="shared" si="3"/>
        <v>751235382.51397598</v>
      </c>
      <c r="I35" s="11" t="str">
        <f>SUMIF($A$5:$A$28,$E35,$I$5:$I$28)&amp;"/"&amp;COUNTIF($A$5:$A$28,E35)</f>
        <v>5/5</v>
      </c>
      <c r="J35" s="52">
        <f>SUMIF($A$5:$A$28,$E35,$J$5:$J$28)</f>
        <v>751235382.51397598</v>
      </c>
      <c r="K35" s="56">
        <f t="shared" si="4"/>
        <v>1</v>
      </c>
      <c r="L35" s="50">
        <f>SUMIF($A$5:$A$28,$E35,$L$5:$L$28)</f>
        <v>62861.887689228941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16919.295577596604</v>
      </c>
      <c r="G36" s="52">
        <f t="shared" si="3"/>
        <v>10829.04945539954</v>
      </c>
      <c r="H36" s="46">
        <f t="shared" si="3"/>
        <v>137314761.46638891</v>
      </c>
      <c r="I36" s="11" t="str">
        <f>SUMIF($A$5:$A$28,$E36,$I$5:$I$28)&amp;"/"&amp;COUNTIF($A$5:$A$28,E36)</f>
        <v>4/4</v>
      </c>
      <c r="J36" s="52">
        <f>SUMIF($A$5:$A$28,$E36,$J$5:$J$28)</f>
        <v>137314761.46638891</v>
      </c>
      <c r="K36" s="56">
        <f t="shared" si="4"/>
        <v>1</v>
      </c>
      <c r="L36" s="50">
        <f>SUMIF($A$5:$A$28,$E36,$L$5:$L$28)</f>
        <v>10829.049455399538</v>
      </c>
      <c r="M36" s="55">
        <f t="shared" si="5"/>
        <v>0.99999999999999978</v>
      </c>
    </row>
    <row r="37" spans="5:13" ht="15.75" thickBot="1" x14ac:dyDescent="0.3">
      <c r="E37" s="64" t="s">
        <v>56</v>
      </c>
      <c r="F37" s="53">
        <f>SUM(F33:F36)</f>
        <v>4783457.798786236</v>
      </c>
      <c r="G37" s="54">
        <f>SUM(G33:G36)</f>
        <v>375506.8452077533</v>
      </c>
      <c r="H37" s="53">
        <f>SUM(H33:H36)</f>
        <v>15107766859.285299</v>
      </c>
      <c r="I37" s="12" t="str">
        <f>SUM(I5:I28)&amp;"/"&amp;COUNTA(I5:I28)</f>
        <v>24/24</v>
      </c>
      <c r="J37" s="59">
        <f>SUM(J33:J36)</f>
        <v>15107766859.285299</v>
      </c>
      <c r="K37" s="40"/>
      <c r="L37" s="60">
        <f>SUM(L33:L36)</f>
        <v>375506.84520775324</v>
      </c>
      <c r="M37" s="58">
        <f>L37/G37</f>
        <v>0.99999999999999989</v>
      </c>
    </row>
    <row r="38" spans="5:13" x14ac:dyDescent="0.25">
      <c r="H38" s="1"/>
      <c r="J38" s="1"/>
    </row>
    <row r="40" spans="5:13" x14ac:dyDescent="0.25">
      <c r="G40">
        <f>G36/G37</f>
        <v>2.8838487483252798E-2</v>
      </c>
    </row>
  </sheetData>
  <mergeCells count="1">
    <mergeCell ref="G31:M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FA97-8CE1-42D3-8619-C28C309A4828}">
  <dimension ref="A1:M40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69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384315.76533781597</v>
      </c>
      <c r="G5" s="49">
        <v>84656.096486225797</v>
      </c>
      <c r="H5" s="49">
        <v>658320872.26819003</v>
      </c>
      <c r="I5" s="45">
        <f>vlootsamenstelling!F14</f>
        <v>1</v>
      </c>
      <c r="J5" s="49">
        <f>H5*I5</f>
        <v>658320872.26819003</v>
      </c>
      <c r="K5" s="49">
        <f t="shared" ref="K5:K28" si="0">J5/VLOOKUP(A5,$E$33:$K$36,7,FALSE)</f>
        <v>658320872.26819003</v>
      </c>
      <c r="L5" s="84">
        <f>G5*K5/H5</f>
        <v>84656.096486225797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229617.48227354401</v>
      </c>
      <c r="G6" s="46">
        <v>44474.740904017301</v>
      </c>
      <c r="H6" s="46">
        <v>369213282.58232301</v>
      </c>
      <c r="I6" s="43">
        <f>vlootsamenstelling!F15</f>
        <v>1</v>
      </c>
      <c r="J6" s="46">
        <f t="shared" ref="J6:J28" si="1">H6*I6</f>
        <v>369213282.58232301</v>
      </c>
      <c r="K6" s="46">
        <f t="shared" si="0"/>
        <v>369213282.58232301</v>
      </c>
      <c r="L6" s="82">
        <f t="shared" ref="L6:L28" si="2">G6*K6/H6</f>
        <v>44474.740904017301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1872334.19963782</v>
      </c>
      <c r="G7" s="46">
        <v>504270.21066295297</v>
      </c>
      <c r="H7" s="46">
        <v>4819013662.8691397</v>
      </c>
      <c r="I7" s="43">
        <f>vlootsamenstelling!F16</f>
        <v>1</v>
      </c>
      <c r="J7" s="46">
        <f t="shared" si="1"/>
        <v>4819013662.8691397</v>
      </c>
      <c r="K7" s="46">
        <f t="shared" si="0"/>
        <v>4819013662.8691397</v>
      </c>
      <c r="L7" s="82">
        <f t="shared" si="2"/>
        <v>504270.21066295292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160421.384912801</v>
      </c>
      <c r="G8" s="46">
        <v>231046.384614799</v>
      </c>
      <c r="H8" s="46">
        <v>259882719.87306899</v>
      </c>
      <c r="I8" s="43">
        <f>vlootsamenstelling!F17</f>
        <v>1</v>
      </c>
      <c r="J8" s="46">
        <f t="shared" si="1"/>
        <v>259882719.87306899</v>
      </c>
      <c r="K8" s="46">
        <f t="shared" si="0"/>
        <v>259882719.87306899</v>
      </c>
      <c r="L8" s="82">
        <f t="shared" si="2"/>
        <v>231046.384614799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269955.29610373901</v>
      </c>
      <c r="G9" s="46">
        <v>663478.11589263997</v>
      </c>
      <c r="H9" s="46">
        <v>700479942.05844998</v>
      </c>
      <c r="I9" s="43">
        <f>vlootsamenstelling!F18</f>
        <v>1</v>
      </c>
      <c r="J9" s="46">
        <f t="shared" si="1"/>
        <v>700479942.05844998</v>
      </c>
      <c r="K9" s="46">
        <f t="shared" si="0"/>
        <v>700479942.05844998</v>
      </c>
      <c r="L9" s="82">
        <f t="shared" si="2"/>
        <v>663478.11589263997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340631.03944276902</v>
      </c>
      <c r="G10" s="46">
        <v>823635.127757865</v>
      </c>
      <c r="H10" s="46">
        <v>1083972293.6598101</v>
      </c>
      <c r="I10" s="43">
        <f>vlootsamenstelling!F19</f>
        <v>1</v>
      </c>
      <c r="J10" s="46">
        <f>H10*I10</f>
        <v>1083972293.6598101</v>
      </c>
      <c r="K10" s="46">
        <f t="shared" si="0"/>
        <v>1083972293.6598101</v>
      </c>
      <c r="L10" s="82">
        <f t="shared" si="2"/>
        <v>823635.127757865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161577.785481406</v>
      </c>
      <c r="G11" s="46">
        <v>251752.61198921301</v>
      </c>
      <c r="H11" s="46">
        <v>669464435.85257697</v>
      </c>
      <c r="I11" s="43">
        <f>vlootsamenstelling!F20</f>
        <v>1</v>
      </c>
      <c r="J11" s="46">
        <f t="shared" si="1"/>
        <v>669464435.85257697</v>
      </c>
      <c r="K11" s="46">
        <f t="shared" si="0"/>
        <v>669464435.85257697</v>
      </c>
      <c r="L11" s="82">
        <f t="shared" si="2"/>
        <v>251752.61198921301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699605.34079722501</v>
      </c>
      <c r="G12" s="46">
        <v>626553.24404431996</v>
      </c>
      <c r="H12" s="46">
        <v>4076348121.2869701</v>
      </c>
      <c r="I12" s="43">
        <f>vlootsamenstelling!F21</f>
        <v>1</v>
      </c>
      <c r="J12" s="46">
        <f t="shared" si="1"/>
        <v>4076348121.2869701</v>
      </c>
      <c r="K12" s="46">
        <f t="shared" si="0"/>
        <v>4076348121.2869701</v>
      </c>
      <c r="L12" s="82">
        <f t="shared" si="2"/>
        <v>626553.24404431996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358878.94336423301</v>
      </c>
      <c r="G13" s="46">
        <v>61236.773059992302</v>
      </c>
      <c r="H13" s="46">
        <v>474771977.325966</v>
      </c>
      <c r="I13" s="43">
        <f>vlootsamenstelling!F22</f>
        <v>1</v>
      </c>
      <c r="J13" s="46">
        <f t="shared" si="1"/>
        <v>474771977.325966</v>
      </c>
      <c r="K13" s="46">
        <f t="shared" si="0"/>
        <v>474771977.325966</v>
      </c>
      <c r="L13" s="82">
        <f t="shared" si="2"/>
        <v>61236.773059992302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184215.35697547099</v>
      </c>
      <c r="G14" s="47">
        <v>0</v>
      </c>
      <c r="H14" s="47">
        <v>885450768.30766296</v>
      </c>
      <c r="I14" s="44">
        <f>vlootsamenstelling!F23</f>
        <v>1</v>
      </c>
      <c r="J14" s="47">
        <f t="shared" si="1"/>
        <v>885450768.30766296</v>
      </c>
      <c r="K14" s="47">
        <f t="shared" si="0"/>
        <v>885450768.30766296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7885.20549040883</v>
      </c>
      <c r="G15" s="48">
        <v>50814.787183369102</v>
      </c>
      <c r="H15" s="48">
        <v>12658736.6368219</v>
      </c>
      <c r="I15" s="43">
        <f>vlootsamenstelling!F24</f>
        <v>1</v>
      </c>
      <c r="J15" s="46">
        <f t="shared" si="1"/>
        <v>12658736.6368219</v>
      </c>
      <c r="K15" s="46">
        <f t="shared" si="0"/>
        <v>12658736.6368219</v>
      </c>
      <c r="L15" s="82">
        <f t="shared" si="2"/>
        <v>50814.787183369102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4660.8177970586703</v>
      </c>
      <c r="G16" s="48">
        <v>70861.575103722003</v>
      </c>
      <c r="H16" s="48">
        <v>17997279.512889698</v>
      </c>
      <c r="I16" s="43">
        <f>vlootsamenstelling!F25</f>
        <v>1</v>
      </c>
      <c r="J16" s="46">
        <f t="shared" si="1"/>
        <v>17997279.512889698</v>
      </c>
      <c r="K16" s="46">
        <f t="shared" si="0"/>
        <v>17997279.512889698</v>
      </c>
      <c r="L16" s="82">
        <f t="shared" si="2"/>
        <v>70861.575103722003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26202.249392293699</v>
      </c>
      <c r="G17" s="48">
        <v>120287.146002939</v>
      </c>
      <c r="H17" s="48">
        <v>290632272.29854798</v>
      </c>
      <c r="I17" s="43">
        <f>vlootsamenstelling!F26</f>
        <v>1</v>
      </c>
      <c r="J17" s="46">
        <f t="shared" si="1"/>
        <v>290632272.29854798</v>
      </c>
      <c r="K17" s="46">
        <f t="shared" si="0"/>
        <v>290632272.29854798</v>
      </c>
      <c r="L17" s="82">
        <f t="shared" si="2"/>
        <v>120287.146002939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742.32543874619398</v>
      </c>
      <c r="G18" s="48">
        <v>2029.20736448201</v>
      </c>
      <c r="H18" s="48">
        <v>8805455.3117835708</v>
      </c>
      <c r="I18" s="43">
        <f>vlootsamenstelling!F27</f>
        <v>1</v>
      </c>
      <c r="J18" s="46">
        <f t="shared" si="1"/>
        <v>8805455.3117835708</v>
      </c>
      <c r="K18" s="46">
        <f t="shared" si="0"/>
        <v>8805455.3117835708</v>
      </c>
      <c r="L18" s="82">
        <f t="shared" si="2"/>
        <v>2029.20736448201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675.02936464472305</v>
      </c>
      <c r="G19" s="48">
        <v>0</v>
      </c>
      <c r="H19" s="48">
        <v>7203810.3174150698</v>
      </c>
      <c r="I19" s="43">
        <f>vlootsamenstelling!F28</f>
        <v>1</v>
      </c>
      <c r="J19" s="46">
        <f>H19*I19</f>
        <v>7203810.3174150698</v>
      </c>
      <c r="K19" s="46">
        <f t="shared" si="0"/>
        <v>7203810.3174150698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5435.3715793409201</v>
      </c>
      <c r="G20" s="49">
        <v>81423.868568084901</v>
      </c>
      <c r="H20" s="49">
        <v>10061005.4995721</v>
      </c>
      <c r="I20" s="45">
        <f>vlootsamenstelling!F29</f>
        <v>1</v>
      </c>
      <c r="J20" s="49">
        <f t="shared" si="1"/>
        <v>10061005.4995721</v>
      </c>
      <c r="K20" s="49">
        <f t="shared" si="0"/>
        <v>10061005.4995721</v>
      </c>
      <c r="L20" s="84">
        <f t="shared" si="2"/>
        <v>81423.868568084901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6358.1593950159704</v>
      </c>
      <c r="G21" s="46">
        <v>137147.36049038099</v>
      </c>
      <c r="H21" s="46">
        <v>19693096.032769199</v>
      </c>
      <c r="I21" s="43">
        <f>vlootsamenstelling!F30</f>
        <v>1</v>
      </c>
      <c r="J21" s="46">
        <f t="shared" si="1"/>
        <v>19693096.032769199</v>
      </c>
      <c r="K21" s="46">
        <f t="shared" si="0"/>
        <v>19693096.032769199</v>
      </c>
      <c r="L21" s="82">
        <f t="shared" si="2"/>
        <v>137147.36049038099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82318.266281995006</v>
      </c>
      <c r="G22" s="46">
        <v>356670.46679104801</v>
      </c>
      <c r="H22" s="46">
        <v>689706185.03663802</v>
      </c>
      <c r="I22" s="43">
        <f>vlootsamenstelling!F31</f>
        <v>1</v>
      </c>
      <c r="J22" s="46">
        <f t="shared" si="1"/>
        <v>689706185.03663802</v>
      </c>
      <c r="K22" s="46">
        <f t="shared" si="0"/>
        <v>689706185.03663802</v>
      </c>
      <c r="L22" s="82">
        <f t="shared" si="2"/>
        <v>356670.46679104801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4944.6765985202501</v>
      </c>
      <c r="G23" s="46">
        <v>13680.806411499399</v>
      </c>
      <c r="H23" s="46">
        <v>41886854.4122914</v>
      </c>
      <c r="I23" s="43">
        <f>vlootsamenstelling!F32</f>
        <v>1</v>
      </c>
      <c r="J23" s="46">
        <f t="shared" si="1"/>
        <v>41886854.4122914</v>
      </c>
      <c r="K23" s="46">
        <f t="shared" si="0"/>
        <v>41886854.4122914</v>
      </c>
      <c r="L23" s="82">
        <f t="shared" si="2"/>
        <v>13680.806411499401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0.90201731700638299</v>
      </c>
      <c r="G24" s="47">
        <v>0</v>
      </c>
      <c r="H24" s="47">
        <v>3156.1767921373098</v>
      </c>
      <c r="I24" s="44">
        <f>vlootsamenstelling!F33</f>
        <v>1</v>
      </c>
      <c r="J24" s="47">
        <f t="shared" si="1"/>
        <v>3156.1767921373098</v>
      </c>
      <c r="K24" s="47">
        <f t="shared" si="0"/>
        <v>3156.1767921373098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5664.3237225291196</v>
      </c>
      <c r="G25" s="46">
        <v>177394.99167078399</v>
      </c>
      <c r="H25" s="46">
        <v>17978453.065054901</v>
      </c>
      <c r="I25" s="43">
        <f>vlootsamenstelling!F34</f>
        <v>1</v>
      </c>
      <c r="J25" s="46">
        <f t="shared" si="1"/>
        <v>17978453.065054901</v>
      </c>
      <c r="K25" s="46">
        <f t="shared" si="0"/>
        <v>17978453.065054901</v>
      </c>
      <c r="L25" s="82">
        <f t="shared" si="2"/>
        <v>177394.99167078399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11241.3681945113</v>
      </c>
      <c r="G26" s="46">
        <v>81277.705866359902</v>
      </c>
      <c r="H26" s="46">
        <v>117225902.28171299</v>
      </c>
      <c r="I26" s="43">
        <f>vlootsamenstelling!F35</f>
        <v>1</v>
      </c>
      <c r="J26" s="46">
        <f t="shared" si="1"/>
        <v>117225902.28171299</v>
      </c>
      <c r="K26" s="46">
        <f t="shared" si="0"/>
        <v>117225902.28171299</v>
      </c>
      <c r="L26" s="82">
        <f t="shared" si="2"/>
        <v>81277.705866359902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10.9828727517824</v>
      </c>
      <c r="G27" s="46">
        <v>1463.72809126468</v>
      </c>
      <c r="H27" s="46">
        <v>306794.76183300698</v>
      </c>
      <c r="I27" s="43">
        <f>vlootsamenstelling!F36</f>
        <v>1</v>
      </c>
      <c r="J27" s="46">
        <f t="shared" si="1"/>
        <v>306794.76183300698</v>
      </c>
      <c r="K27" s="46">
        <f t="shared" si="0"/>
        <v>306794.76183300698</v>
      </c>
      <c r="L27" s="82">
        <f t="shared" si="2"/>
        <v>1463.72809126468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25.227758835023199</v>
      </c>
      <c r="G28" s="47">
        <v>0</v>
      </c>
      <c r="H28" s="47">
        <v>712125.93526010099</v>
      </c>
      <c r="I28" s="44">
        <f>vlootsamenstelling!F37</f>
        <v>1</v>
      </c>
      <c r="J28" s="47">
        <f t="shared" si="1"/>
        <v>712125.93526010099</v>
      </c>
      <c r="K28" s="47">
        <f t="shared" si="0"/>
        <v>712125.93526010099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4817717.5002307901</v>
      </c>
      <c r="G29" s="47">
        <f>SUM(G5:G28)</f>
        <v>4384154.9489559596</v>
      </c>
      <c r="H29" s="47">
        <f>SUM(H5:H28)</f>
        <v>15231789203.363539</v>
      </c>
      <c r="I29" s="5"/>
      <c r="J29" s="47">
        <f>SUM(J5:J28)</f>
        <v>15231789203.363539</v>
      </c>
      <c r="K29" s="47">
        <f>SUM(K5:K28)</f>
        <v>15231789203.363539</v>
      </c>
      <c r="L29" s="51">
        <f>SUM(L5:L28)</f>
        <v>4384154.9489559596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4661552.5943268239</v>
      </c>
      <c r="G33" s="57">
        <f t="shared" si="3"/>
        <v>3291103.3054120252</v>
      </c>
      <c r="H33" s="46">
        <f t="shared" si="3"/>
        <v>13996918076.084156</v>
      </c>
      <c r="I33" s="11" t="str">
        <f>SUMIF($A$5:$A$28,$E33,$I$5:$I$28)&amp;"/"&amp;COUNTIF($A$5:$A$28,E33)</f>
        <v>10/10</v>
      </c>
      <c r="J33" s="52">
        <f>SUMIF($A$5:$A$28,$E33,$J$5:$J$28)</f>
        <v>13996918076.084156</v>
      </c>
      <c r="K33" s="56">
        <f>J33/H33</f>
        <v>1</v>
      </c>
      <c r="L33" s="50">
        <f>SUMIF($A$5:$A$28,$E33,$L$5:$L$28)</f>
        <v>3291103.3054120252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40165.627483152115</v>
      </c>
      <c r="G34" s="52">
        <f t="shared" si="3"/>
        <v>243992.71565451214</v>
      </c>
      <c r="H34" s="46">
        <f t="shared" si="3"/>
        <v>337297554.0774582</v>
      </c>
      <c r="I34" s="11" t="str">
        <f>SUMIF($A$5:$A$28,$E34,$I$5:$I$28)&amp;"/"&amp;COUNTIF($A$5:$A$28,E34)</f>
        <v>5/5</v>
      </c>
      <c r="J34" s="52">
        <f>SUMIF($A$5:$A$28,$E34,$J$5:$J$28)</f>
        <v>337297554.0774582</v>
      </c>
      <c r="K34" s="56">
        <f t="shared" ref="K34:K36" si="4">J34/H34</f>
        <v>1</v>
      </c>
      <c r="L34" s="50">
        <f>SUMIF($A$5:$A$28,$E34,$L$5:$L$28)</f>
        <v>243992.71565451214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99057.37587218915</v>
      </c>
      <c r="G35" s="52">
        <f t="shared" si="3"/>
        <v>588922.50226101326</v>
      </c>
      <c r="H35" s="46">
        <f t="shared" si="3"/>
        <v>761350297.15806282</v>
      </c>
      <c r="I35" s="11" t="str">
        <f>SUMIF($A$5:$A$28,$E35,$I$5:$I$28)&amp;"/"&amp;COUNTIF($A$5:$A$28,E35)</f>
        <v>5/5</v>
      </c>
      <c r="J35" s="52">
        <f>SUMIF($A$5:$A$28,$E35,$J$5:$J$28)</f>
        <v>761350297.15806282</v>
      </c>
      <c r="K35" s="56">
        <f t="shared" si="4"/>
        <v>1</v>
      </c>
      <c r="L35" s="50">
        <f>SUMIF($A$5:$A$28,$E35,$L$5:$L$28)</f>
        <v>588922.50226101326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16941.902548627226</v>
      </c>
      <c r="G36" s="52">
        <f t="shared" si="3"/>
        <v>260136.42562840856</v>
      </c>
      <c r="H36" s="46">
        <f t="shared" si="3"/>
        <v>136223276.043861</v>
      </c>
      <c r="I36" s="11" t="str">
        <f>SUMIF($A$5:$A$28,$E36,$I$5:$I$28)&amp;"/"&amp;COUNTIF($A$5:$A$28,E36)</f>
        <v>4/4</v>
      </c>
      <c r="J36" s="52">
        <f>SUMIF($A$5:$A$28,$E36,$J$5:$J$28)</f>
        <v>136223276.043861</v>
      </c>
      <c r="K36" s="56">
        <f t="shared" si="4"/>
        <v>1</v>
      </c>
      <c r="L36" s="50">
        <f>SUMIF($A$5:$A$28,$E36,$L$5:$L$28)</f>
        <v>260136.42562840856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4817717.500230792</v>
      </c>
      <c r="G37" s="54">
        <f>SUM(G33:G36)</f>
        <v>4384154.9489559587</v>
      </c>
      <c r="H37" s="53">
        <f>SUM(H33:H36)</f>
        <v>15231789203.363537</v>
      </c>
      <c r="I37" s="12" t="str">
        <f>SUM(I5:I28)&amp;"/"&amp;COUNTA(I5:I28)</f>
        <v>24/24</v>
      </c>
      <c r="J37" s="59">
        <f>SUM(J33:J36)</f>
        <v>15231789203.363537</v>
      </c>
      <c r="K37" s="40"/>
      <c r="L37" s="60">
        <f>SUM(L33:L36)</f>
        <v>4384154.9489559587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5.9335591158874837E-2</v>
      </c>
    </row>
  </sheetData>
  <mergeCells count="1">
    <mergeCell ref="G31:M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42F1-EB96-4192-BB7B-F181F091964A}">
  <dimension ref="A1:M40"/>
  <sheetViews>
    <sheetView workbookViewId="0">
      <selection sqref="A1:XFD1048576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70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66</v>
      </c>
      <c r="F5" s="49">
        <v>384315.76533781597</v>
      </c>
      <c r="G5" s="49">
        <v>10758.067054160299</v>
      </c>
      <c r="H5" s="49">
        <v>658320872.26819003</v>
      </c>
      <c r="I5" s="45">
        <f>vlootsamenstelling!F14</f>
        <v>1</v>
      </c>
      <c r="J5" s="49">
        <f>H5*I5</f>
        <v>658320872.26819003</v>
      </c>
      <c r="K5" s="49">
        <f t="shared" ref="K5:K28" si="0">J5/VLOOKUP(A5,$E$33:$K$36,7,FALSE)</f>
        <v>658320872.26819003</v>
      </c>
      <c r="L5" s="84">
        <f>G5*K5/H5</f>
        <v>10758.067054160299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66</v>
      </c>
      <c r="F6" s="46">
        <v>229617.48227354401</v>
      </c>
      <c r="G6" s="46">
        <v>6207.899061051</v>
      </c>
      <c r="H6" s="46">
        <v>369213282.58232301</v>
      </c>
      <c r="I6" s="43">
        <f>vlootsamenstelling!F15</f>
        <v>1</v>
      </c>
      <c r="J6" s="46">
        <f t="shared" ref="J6:J28" si="1">H6*I6</f>
        <v>369213282.58232301</v>
      </c>
      <c r="K6" s="46">
        <f t="shared" si="0"/>
        <v>369213282.58232301</v>
      </c>
      <c r="L6" s="82">
        <f t="shared" ref="L6:L28" si="2">G6*K6/H6</f>
        <v>6207.8990610509991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66</v>
      </c>
      <c r="F7" s="46">
        <v>1872334.19963782</v>
      </c>
      <c r="G7" s="46">
        <v>78562.183217335201</v>
      </c>
      <c r="H7" s="46">
        <v>4819013662.8691397</v>
      </c>
      <c r="I7" s="43">
        <f>vlootsamenstelling!F16</f>
        <v>1</v>
      </c>
      <c r="J7" s="46">
        <f t="shared" si="1"/>
        <v>4819013662.8691397</v>
      </c>
      <c r="K7" s="46">
        <f t="shared" si="0"/>
        <v>4819013662.8691397</v>
      </c>
      <c r="L7" s="82">
        <f t="shared" si="2"/>
        <v>78562.183217335201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66</v>
      </c>
      <c r="F8" s="46">
        <v>160421.384912801</v>
      </c>
      <c r="G8" s="46">
        <v>23561.991292657502</v>
      </c>
      <c r="H8" s="46">
        <v>259882719.87306899</v>
      </c>
      <c r="I8" s="43">
        <f>vlootsamenstelling!F17</f>
        <v>1</v>
      </c>
      <c r="J8" s="46">
        <f t="shared" si="1"/>
        <v>259882719.87306899</v>
      </c>
      <c r="K8" s="46">
        <f t="shared" si="0"/>
        <v>259882719.87306899</v>
      </c>
      <c r="L8" s="82">
        <f t="shared" si="2"/>
        <v>23561.991292657502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66</v>
      </c>
      <c r="F9" s="46">
        <v>269955.29610373901</v>
      </c>
      <c r="G9" s="46">
        <v>15237.493358252799</v>
      </c>
      <c r="H9" s="46">
        <v>700479942.05844998</v>
      </c>
      <c r="I9" s="43">
        <f>vlootsamenstelling!F18</f>
        <v>1</v>
      </c>
      <c r="J9" s="46">
        <f t="shared" si="1"/>
        <v>700479942.05844998</v>
      </c>
      <c r="K9" s="46">
        <f t="shared" si="0"/>
        <v>700479942.05844998</v>
      </c>
      <c r="L9" s="82">
        <f t="shared" si="2"/>
        <v>15237.493358252799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66</v>
      </c>
      <c r="F10" s="46">
        <v>340631.03944276902</v>
      </c>
      <c r="G10" s="46">
        <v>22204.134673861601</v>
      </c>
      <c r="H10" s="46">
        <v>1083972293.6598101</v>
      </c>
      <c r="I10" s="43">
        <f>vlootsamenstelling!F19</f>
        <v>1</v>
      </c>
      <c r="J10" s="46">
        <f>H10*I10</f>
        <v>1083972293.6598101</v>
      </c>
      <c r="K10" s="46">
        <f t="shared" si="0"/>
        <v>1083972293.6598101</v>
      </c>
      <c r="L10" s="82">
        <f t="shared" si="2"/>
        <v>22204.134673861601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66</v>
      </c>
      <c r="F11" s="46">
        <v>161577.785481406</v>
      </c>
      <c r="G11" s="46">
        <v>13705.307529665801</v>
      </c>
      <c r="H11" s="46">
        <v>669464435.85257697</v>
      </c>
      <c r="I11" s="43">
        <f>vlootsamenstelling!F20</f>
        <v>1</v>
      </c>
      <c r="J11" s="46">
        <f t="shared" si="1"/>
        <v>669464435.85257697</v>
      </c>
      <c r="K11" s="46">
        <f t="shared" si="0"/>
        <v>669464435.85257697</v>
      </c>
      <c r="L11" s="82">
        <f t="shared" si="2"/>
        <v>13705.307529665801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66</v>
      </c>
      <c r="F12" s="46">
        <v>699605.34079722501</v>
      </c>
      <c r="G12" s="46">
        <v>83822.723156477194</v>
      </c>
      <c r="H12" s="46">
        <v>4076348121.2869701</v>
      </c>
      <c r="I12" s="43">
        <f>vlootsamenstelling!F21</f>
        <v>1</v>
      </c>
      <c r="J12" s="46">
        <f t="shared" si="1"/>
        <v>4076348121.2869701</v>
      </c>
      <c r="K12" s="46">
        <f t="shared" si="0"/>
        <v>4076348121.2869701</v>
      </c>
      <c r="L12" s="82">
        <f t="shared" si="2"/>
        <v>83822.723156477194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66</v>
      </c>
      <c r="F13" s="46">
        <v>358878.94336423301</v>
      </c>
      <c r="G13" s="46">
        <v>8456.4970513152402</v>
      </c>
      <c r="H13" s="46">
        <v>474771977.325966</v>
      </c>
      <c r="I13" s="43">
        <f>vlootsamenstelling!F22</f>
        <v>1</v>
      </c>
      <c r="J13" s="46">
        <f t="shared" si="1"/>
        <v>474771977.325966</v>
      </c>
      <c r="K13" s="46">
        <f t="shared" si="0"/>
        <v>474771977.325966</v>
      </c>
      <c r="L13" s="82">
        <f t="shared" si="2"/>
        <v>8456.4970513152402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66</v>
      </c>
      <c r="F14" s="47">
        <v>184215.35697547099</v>
      </c>
      <c r="G14" s="47">
        <v>13312.355261438501</v>
      </c>
      <c r="H14" s="47">
        <v>885450768.30766296</v>
      </c>
      <c r="I14" s="44">
        <f>vlootsamenstelling!F23</f>
        <v>1</v>
      </c>
      <c r="J14" s="47">
        <f t="shared" si="1"/>
        <v>885450768.30766296</v>
      </c>
      <c r="K14" s="47">
        <f t="shared" si="0"/>
        <v>885450768.30766296</v>
      </c>
      <c r="L14" s="83">
        <f t="shared" si="2"/>
        <v>13312.355261438501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66</v>
      </c>
      <c r="F15" s="48">
        <v>7885.20549040883</v>
      </c>
      <c r="G15" s="48">
        <v>1652.76330166463</v>
      </c>
      <c r="H15" s="48">
        <v>12658736.6368219</v>
      </c>
      <c r="I15" s="43">
        <f>vlootsamenstelling!F24</f>
        <v>1</v>
      </c>
      <c r="J15" s="46">
        <f t="shared" si="1"/>
        <v>12658736.6368219</v>
      </c>
      <c r="K15" s="46">
        <f t="shared" si="0"/>
        <v>12658736.6368219</v>
      </c>
      <c r="L15" s="82">
        <f t="shared" si="2"/>
        <v>1652.7633016646303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66</v>
      </c>
      <c r="F16" s="48">
        <v>4660.8177970586703</v>
      </c>
      <c r="G16" s="48">
        <v>1563.1681842678299</v>
      </c>
      <c r="H16" s="48">
        <v>17997279.512889698</v>
      </c>
      <c r="I16" s="43">
        <f>vlootsamenstelling!F25</f>
        <v>1</v>
      </c>
      <c r="J16" s="46">
        <f t="shared" si="1"/>
        <v>17997279.512889698</v>
      </c>
      <c r="K16" s="46">
        <f t="shared" si="0"/>
        <v>17997279.512889698</v>
      </c>
      <c r="L16" s="82">
        <f t="shared" si="2"/>
        <v>1563.1681842678299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66</v>
      </c>
      <c r="F17" s="48">
        <v>26202.249392293699</v>
      </c>
      <c r="G17" s="48">
        <v>17082.075169548501</v>
      </c>
      <c r="H17" s="48">
        <v>290632272.29854798</v>
      </c>
      <c r="I17" s="43">
        <f>vlootsamenstelling!F26</f>
        <v>1</v>
      </c>
      <c r="J17" s="46">
        <f t="shared" si="1"/>
        <v>290632272.29854798</v>
      </c>
      <c r="K17" s="46">
        <f t="shared" si="0"/>
        <v>290632272.29854798</v>
      </c>
      <c r="L17" s="82">
        <f t="shared" si="2"/>
        <v>17082.075169548501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66</v>
      </c>
      <c r="F18" s="48">
        <v>742.32543874619398</v>
      </c>
      <c r="G18" s="48">
        <v>486.18706147781597</v>
      </c>
      <c r="H18" s="48">
        <v>8805455.3117835708</v>
      </c>
      <c r="I18" s="43">
        <f>vlootsamenstelling!F27</f>
        <v>1</v>
      </c>
      <c r="J18" s="46">
        <f t="shared" si="1"/>
        <v>8805455.3117835708</v>
      </c>
      <c r="K18" s="46">
        <f t="shared" si="0"/>
        <v>8805455.3117835708</v>
      </c>
      <c r="L18" s="82">
        <f t="shared" si="2"/>
        <v>486.18706147781597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66</v>
      </c>
      <c r="F19" s="48">
        <v>675.02936464472305</v>
      </c>
      <c r="G19" s="48">
        <v>395.96834183615903</v>
      </c>
      <c r="H19" s="48">
        <v>7203810.3174150698</v>
      </c>
      <c r="I19" s="43">
        <f>vlootsamenstelling!F28</f>
        <v>1</v>
      </c>
      <c r="J19" s="46">
        <f>H19*I19</f>
        <v>7203810.3174150698</v>
      </c>
      <c r="K19" s="46">
        <f t="shared" si="0"/>
        <v>7203810.3174150698</v>
      </c>
      <c r="L19" s="82">
        <f t="shared" si="2"/>
        <v>395.96834183615903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66</v>
      </c>
      <c r="F20" s="49">
        <v>5435.3715793409201</v>
      </c>
      <c r="G20" s="49">
        <v>2077.9251170229199</v>
      </c>
      <c r="H20" s="49">
        <v>10061005.4995721</v>
      </c>
      <c r="I20" s="45">
        <f>vlootsamenstelling!F29</f>
        <v>1</v>
      </c>
      <c r="J20" s="49">
        <f t="shared" si="1"/>
        <v>10061005.4995721</v>
      </c>
      <c r="K20" s="49">
        <f t="shared" si="0"/>
        <v>10061005.4995721</v>
      </c>
      <c r="L20" s="84">
        <f t="shared" si="2"/>
        <v>2077.9251170229199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66</v>
      </c>
      <c r="F21" s="46">
        <v>6358.1593950159704</v>
      </c>
      <c r="G21" s="46">
        <v>2525.05278964032</v>
      </c>
      <c r="H21" s="46">
        <v>19693096.032769199</v>
      </c>
      <c r="I21" s="43">
        <f>vlootsamenstelling!F30</f>
        <v>1</v>
      </c>
      <c r="J21" s="46">
        <f t="shared" si="1"/>
        <v>19693096.032769199</v>
      </c>
      <c r="K21" s="46">
        <f t="shared" si="0"/>
        <v>19693096.032769199</v>
      </c>
      <c r="L21" s="82">
        <f t="shared" si="2"/>
        <v>2525.05278964032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66</v>
      </c>
      <c r="F22" s="46">
        <v>82318.266281995006</v>
      </c>
      <c r="G22" s="46">
        <v>54941.593795769899</v>
      </c>
      <c r="H22" s="46">
        <v>689706185.03663802</v>
      </c>
      <c r="I22" s="43">
        <f>vlootsamenstelling!F31</f>
        <v>1</v>
      </c>
      <c r="J22" s="46">
        <f t="shared" si="1"/>
        <v>689706185.03663802</v>
      </c>
      <c r="K22" s="46">
        <f t="shared" si="0"/>
        <v>689706185.03663802</v>
      </c>
      <c r="L22" s="82">
        <f t="shared" si="2"/>
        <v>54941.593795769899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66</v>
      </c>
      <c r="F23" s="46">
        <v>4944.6765985202501</v>
      </c>
      <c r="G23" s="46">
        <v>3313.8244578230901</v>
      </c>
      <c r="H23" s="46">
        <v>41886854.4122914</v>
      </c>
      <c r="I23" s="43">
        <f>vlootsamenstelling!F32</f>
        <v>1</v>
      </c>
      <c r="J23" s="46">
        <f t="shared" si="1"/>
        <v>41886854.4122914</v>
      </c>
      <c r="K23" s="46">
        <f t="shared" si="0"/>
        <v>41886854.4122914</v>
      </c>
      <c r="L23" s="82">
        <f t="shared" si="2"/>
        <v>3313.8244578230901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66</v>
      </c>
      <c r="F24" s="47">
        <v>0.90201731700638299</v>
      </c>
      <c r="G24" s="47">
        <v>0.19418537783076001</v>
      </c>
      <c r="H24" s="47">
        <v>3156.1767921373098</v>
      </c>
      <c r="I24" s="44">
        <f>vlootsamenstelling!F33</f>
        <v>1</v>
      </c>
      <c r="J24" s="47">
        <f t="shared" si="1"/>
        <v>3156.1767921373098</v>
      </c>
      <c r="K24" s="47">
        <f t="shared" si="0"/>
        <v>3156.1767921373098</v>
      </c>
      <c r="L24" s="83">
        <f t="shared" si="2"/>
        <v>0.19418537783076001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66</v>
      </c>
      <c r="F25" s="46">
        <v>5664.3237225291196</v>
      </c>
      <c r="G25" s="46">
        <v>2707.74714721275</v>
      </c>
      <c r="H25" s="46">
        <v>17978453.065054901</v>
      </c>
      <c r="I25" s="43">
        <f>vlootsamenstelling!F34</f>
        <v>1</v>
      </c>
      <c r="J25" s="46">
        <f t="shared" si="1"/>
        <v>17978453.065054901</v>
      </c>
      <c r="K25" s="46">
        <f t="shared" si="0"/>
        <v>17978453.065054901</v>
      </c>
      <c r="L25" s="82">
        <f t="shared" si="2"/>
        <v>2707.74714721275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66</v>
      </c>
      <c r="F26" s="46">
        <v>11241.3681945113</v>
      </c>
      <c r="G26" s="46">
        <v>7420.7136347638998</v>
      </c>
      <c r="H26" s="46">
        <v>117225902.28171299</v>
      </c>
      <c r="I26" s="43">
        <f>vlootsamenstelling!F35</f>
        <v>1</v>
      </c>
      <c r="J26" s="46">
        <f t="shared" si="1"/>
        <v>117225902.28171299</v>
      </c>
      <c r="K26" s="46">
        <f t="shared" si="0"/>
        <v>117225902.28171299</v>
      </c>
      <c r="L26" s="82">
        <f t="shared" si="2"/>
        <v>7420.7136347638998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66</v>
      </c>
      <c r="F27" s="46">
        <v>10.9828727517824</v>
      </c>
      <c r="G27" s="46">
        <v>20.897137289189001</v>
      </c>
      <c r="H27" s="46">
        <v>306794.76183300698</v>
      </c>
      <c r="I27" s="43">
        <f>vlootsamenstelling!F36</f>
        <v>1</v>
      </c>
      <c r="J27" s="46">
        <f t="shared" si="1"/>
        <v>306794.76183300698</v>
      </c>
      <c r="K27" s="46">
        <f t="shared" si="0"/>
        <v>306794.76183300698</v>
      </c>
      <c r="L27" s="82">
        <f t="shared" si="2"/>
        <v>20.897137289189001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66</v>
      </c>
      <c r="F28" s="47">
        <v>25.227758835023199</v>
      </c>
      <c r="G28" s="47">
        <v>39.268557453848601</v>
      </c>
      <c r="H28" s="47">
        <v>712125.93526010099</v>
      </c>
      <c r="I28" s="44">
        <f>vlootsamenstelling!F37</f>
        <v>1</v>
      </c>
      <c r="J28" s="47">
        <f t="shared" si="1"/>
        <v>712125.93526010099</v>
      </c>
      <c r="K28" s="47">
        <f t="shared" si="0"/>
        <v>712125.93526010099</v>
      </c>
      <c r="L28" s="82">
        <f t="shared" si="2"/>
        <v>39.268557453848601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4817717.5002307901</v>
      </c>
      <c r="G29" s="47">
        <f>SUM(G5:G28)</f>
        <v>370056.0305373639</v>
      </c>
      <c r="H29" s="47">
        <f>SUM(H5:H28)</f>
        <v>15231789203.363539</v>
      </c>
      <c r="I29" s="5"/>
      <c r="J29" s="47">
        <f>SUM(J5:J28)</f>
        <v>15231789203.363539</v>
      </c>
      <c r="K29" s="47">
        <f>SUM(K5:K28)</f>
        <v>15231789203.363539</v>
      </c>
      <c r="L29" s="51">
        <f>SUM(L5:L28)</f>
        <v>370056.0305373639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4661552.5943268239</v>
      </c>
      <c r="G33" s="57">
        <f t="shared" si="3"/>
        <v>275828.6516562152</v>
      </c>
      <c r="H33" s="46">
        <f t="shared" si="3"/>
        <v>13996918076.084156</v>
      </c>
      <c r="I33" s="11" t="str">
        <f>SUMIF($A$5:$A$28,$E33,$I$5:$I$28)&amp;"/"&amp;COUNTIF($A$5:$A$28,E33)</f>
        <v>10/10</v>
      </c>
      <c r="J33" s="52">
        <f>SUMIF($A$5:$A$28,$E33,$J$5:$J$28)</f>
        <v>13996918076.084156</v>
      </c>
      <c r="K33" s="56">
        <f>J33/H33</f>
        <v>1</v>
      </c>
      <c r="L33" s="50">
        <f>SUMIF($A$5:$A$28,$E33,$L$5:$L$28)</f>
        <v>275828.6516562152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40165.627483152115</v>
      </c>
      <c r="G34" s="52">
        <f t="shared" si="3"/>
        <v>21180.162058794936</v>
      </c>
      <c r="H34" s="46">
        <f t="shared" si="3"/>
        <v>337297554.0774582</v>
      </c>
      <c r="I34" s="11" t="str">
        <f>SUMIF($A$5:$A$28,$E34,$I$5:$I$28)&amp;"/"&amp;COUNTIF($A$5:$A$28,E34)</f>
        <v>5/5</v>
      </c>
      <c r="J34" s="52">
        <f>SUMIF($A$5:$A$28,$E34,$J$5:$J$28)</f>
        <v>337297554.0774582</v>
      </c>
      <c r="K34" s="56">
        <f t="shared" ref="K34:K36" si="4">J34/H34</f>
        <v>1</v>
      </c>
      <c r="L34" s="50">
        <f>SUMIF($A$5:$A$28,$E34,$L$5:$L$28)</f>
        <v>21180.162058794936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99057.37587218915</v>
      </c>
      <c r="G35" s="52">
        <f t="shared" si="3"/>
        <v>62858.59034563406</v>
      </c>
      <c r="H35" s="46">
        <f t="shared" si="3"/>
        <v>761350297.15806282</v>
      </c>
      <c r="I35" s="11" t="str">
        <f>SUMIF($A$5:$A$28,$E35,$I$5:$I$28)&amp;"/"&amp;COUNTIF($A$5:$A$28,E35)</f>
        <v>5/5</v>
      </c>
      <c r="J35" s="52">
        <f>SUMIF($A$5:$A$28,$E35,$J$5:$J$28)</f>
        <v>761350297.15806282</v>
      </c>
      <c r="K35" s="56">
        <f t="shared" si="4"/>
        <v>1</v>
      </c>
      <c r="L35" s="50">
        <f>SUMIF($A$5:$A$28,$E35,$L$5:$L$28)</f>
        <v>62858.59034563406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16941.902548627226</v>
      </c>
      <c r="G36" s="52">
        <f t="shared" si="3"/>
        <v>10188.626476719686</v>
      </c>
      <c r="H36" s="46">
        <f t="shared" si="3"/>
        <v>136223276.043861</v>
      </c>
      <c r="I36" s="11" t="str">
        <f>SUMIF($A$5:$A$28,$E36,$I$5:$I$28)&amp;"/"&amp;COUNTIF($A$5:$A$28,E36)</f>
        <v>4/4</v>
      </c>
      <c r="J36" s="52">
        <f>SUMIF($A$5:$A$28,$E36,$J$5:$J$28)</f>
        <v>136223276.043861</v>
      </c>
      <c r="K36" s="56">
        <f t="shared" si="4"/>
        <v>1</v>
      </c>
      <c r="L36" s="50">
        <f>SUMIF($A$5:$A$28,$E36,$L$5:$L$28)</f>
        <v>10188.626476719686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4817717.500230792</v>
      </c>
      <c r="G37" s="54">
        <f>SUM(G33:G36)</f>
        <v>370056.0305373639</v>
      </c>
      <c r="H37" s="53">
        <f>SUM(H33:H36)</f>
        <v>15231789203.363537</v>
      </c>
      <c r="I37" s="12" t="str">
        <f>SUM(I5:I28)&amp;"/"&amp;COUNTA(I5:I28)</f>
        <v>24/24</v>
      </c>
      <c r="J37" s="59">
        <f>SUM(J33:J36)</f>
        <v>15231789203.363537</v>
      </c>
      <c r="K37" s="40"/>
      <c r="L37" s="60">
        <f>SUM(L33:L36)</f>
        <v>370056.0305373639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2.7532658937957664E-2</v>
      </c>
    </row>
  </sheetData>
  <mergeCells count="1">
    <mergeCell ref="G31:M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104B-56CB-4858-8922-051941231B7D}">
  <dimension ref="A1:M40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11" bestFit="1" customWidth="1"/>
    <col min="3" max="3" width="11.28515625" customWidth="1"/>
    <col min="4" max="4" width="13" customWidth="1"/>
    <col min="5" max="5" width="23.5703125" bestFit="1" customWidth="1"/>
    <col min="6" max="6" width="17.7109375" bestFit="1" customWidth="1"/>
    <col min="7" max="7" width="13.28515625" bestFit="1" customWidth="1"/>
    <col min="8" max="8" width="18" bestFit="1" customWidth="1"/>
    <col min="9" max="9" width="13.5703125" customWidth="1"/>
    <col min="10" max="10" width="18" bestFit="1" customWidth="1"/>
    <col min="11" max="11" width="15.5703125" customWidth="1"/>
    <col min="12" max="12" width="18.85546875" bestFit="1" customWidth="1"/>
    <col min="13" max="13" width="18.28515625" bestFit="1" customWidth="1"/>
  </cols>
  <sheetData>
    <row r="1" spans="1:12" s="15" customFormat="1" ht="18.75" x14ac:dyDescent="0.3">
      <c r="A1" s="15" t="s">
        <v>71</v>
      </c>
    </row>
    <row r="2" spans="1:12" s="20" customFormat="1" ht="18.75" x14ac:dyDescent="0.3"/>
    <row r="3" spans="1:12" ht="15.75" thickBot="1" x14ac:dyDescent="0.3"/>
    <row r="4" spans="1:12" ht="15.75" thickBot="1" x14ac:dyDescent="0.3">
      <c r="A4" s="17" t="s">
        <v>10</v>
      </c>
      <c r="B4" s="18" t="s">
        <v>11</v>
      </c>
      <c r="C4" s="18" t="s">
        <v>12</v>
      </c>
      <c r="D4" s="18" t="s">
        <v>46</v>
      </c>
      <c r="E4" s="18" t="s">
        <v>47</v>
      </c>
      <c r="F4" s="18" t="s">
        <v>48</v>
      </c>
      <c r="G4" s="18" t="s">
        <v>49</v>
      </c>
      <c r="H4" s="18" t="s">
        <v>50</v>
      </c>
      <c r="I4" s="18" t="s">
        <v>13</v>
      </c>
      <c r="J4" s="18" t="s">
        <v>51</v>
      </c>
      <c r="K4" s="18" t="s">
        <v>52</v>
      </c>
      <c r="L4" s="19" t="s">
        <v>53</v>
      </c>
    </row>
    <row r="5" spans="1:12" x14ac:dyDescent="0.25">
      <c r="A5" s="8" t="s">
        <v>15</v>
      </c>
      <c r="B5" s="9" t="s">
        <v>16</v>
      </c>
      <c r="C5" s="9" t="s">
        <v>17</v>
      </c>
      <c r="D5" s="9" t="s">
        <v>54</v>
      </c>
      <c r="E5" s="9" t="s">
        <v>55</v>
      </c>
      <c r="F5" s="49">
        <v>382296.69822965498</v>
      </c>
      <c r="G5" s="49">
        <v>81307.593788659506</v>
      </c>
      <c r="H5" s="49">
        <v>674900349.40602601</v>
      </c>
      <c r="I5" s="45">
        <f>vlootsamenstelling!F14</f>
        <v>1</v>
      </c>
      <c r="J5" s="49">
        <f>H5*I5</f>
        <v>674900349.40602601</v>
      </c>
      <c r="K5" s="49">
        <f t="shared" ref="K5:K28" si="0">J5/VLOOKUP(A5,$E$33:$K$36,7,FALSE)</f>
        <v>674900349.40602601</v>
      </c>
      <c r="L5" s="84">
        <f>G5*K5/H5</f>
        <v>81307.593788659506</v>
      </c>
    </row>
    <row r="6" spans="1:12" x14ac:dyDescent="0.25">
      <c r="A6" s="3" t="s">
        <v>15</v>
      </c>
      <c r="B6" t="s">
        <v>16</v>
      </c>
      <c r="C6" t="s">
        <v>21</v>
      </c>
      <c r="D6" t="s">
        <v>54</v>
      </c>
      <c r="E6" t="s">
        <v>55</v>
      </c>
      <c r="F6" s="46">
        <v>200498.66802370801</v>
      </c>
      <c r="G6" s="46">
        <v>37677.540585565199</v>
      </c>
      <c r="H6" s="46">
        <v>312805139.26233703</v>
      </c>
      <c r="I6" s="43">
        <f>vlootsamenstelling!F15</f>
        <v>1</v>
      </c>
      <c r="J6" s="46">
        <f t="shared" ref="J6:J28" si="1">H6*I6</f>
        <v>312805139.26233703</v>
      </c>
      <c r="K6" s="46">
        <f t="shared" si="0"/>
        <v>312805139.26233703</v>
      </c>
      <c r="L6" s="82">
        <f t="shared" ref="L6:L28" si="2">G6*K6/H6</f>
        <v>37677.540585565199</v>
      </c>
    </row>
    <row r="7" spans="1:12" x14ac:dyDescent="0.25">
      <c r="A7" s="3" t="s">
        <v>15</v>
      </c>
      <c r="B7" t="s">
        <v>16</v>
      </c>
      <c r="C7" t="s">
        <v>23</v>
      </c>
      <c r="D7" t="s">
        <v>54</v>
      </c>
      <c r="E7" t="s">
        <v>55</v>
      </c>
      <c r="F7" s="46">
        <v>1954940.6596534399</v>
      </c>
      <c r="G7" s="46">
        <v>512712.01455793501</v>
      </c>
      <c r="H7" s="46">
        <v>4973353796.0843697</v>
      </c>
      <c r="I7" s="43">
        <f>vlootsamenstelling!F16</f>
        <v>1</v>
      </c>
      <c r="J7" s="46">
        <f t="shared" si="1"/>
        <v>4973353796.0843697</v>
      </c>
      <c r="K7" s="46">
        <f t="shared" si="0"/>
        <v>4973353796.0843697</v>
      </c>
      <c r="L7" s="82">
        <f t="shared" si="2"/>
        <v>512712.01455793495</v>
      </c>
    </row>
    <row r="8" spans="1:12" x14ac:dyDescent="0.25">
      <c r="A8" s="3" t="s">
        <v>15</v>
      </c>
      <c r="B8" t="s">
        <v>24</v>
      </c>
      <c r="C8" t="s">
        <v>17</v>
      </c>
      <c r="D8" t="s">
        <v>54</v>
      </c>
      <c r="E8" t="s">
        <v>55</v>
      </c>
      <c r="F8" s="46">
        <v>134673.59500698201</v>
      </c>
      <c r="G8" s="46">
        <v>176682.81314359701</v>
      </c>
      <c r="H8" s="46">
        <v>195182383.56335399</v>
      </c>
      <c r="I8" s="43">
        <f>vlootsamenstelling!F17</f>
        <v>1</v>
      </c>
      <c r="J8" s="46">
        <f t="shared" si="1"/>
        <v>195182383.56335399</v>
      </c>
      <c r="K8" s="46">
        <f t="shared" si="0"/>
        <v>195182383.56335399</v>
      </c>
      <c r="L8" s="82">
        <f t="shared" si="2"/>
        <v>176682.81314359701</v>
      </c>
    </row>
    <row r="9" spans="1:12" x14ac:dyDescent="0.25">
      <c r="A9" s="3" t="s">
        <v>15</v>
      </c>
      <c r="B9" t="s">
        <v>24</v>
      </c>
      <c r="C9" t="s">
        <v>21</v>
      </c>
      <c r="D9" t="s">
        <v>54</v>
      </c>
      <c r="E9" t="s">
        <v>55</v>
      </c>
      <c r="F9" s="46">
        <v>219180.91161319401</v>
      </c>
      <c r="G9" s="46">
        <v>518376.70031493797</v>
      </c>
      <c r="H9" s="46">
        <v>540023595.618958</v>
      </c>
      <c r="I9" s="43">
        <f>vlootsamenstelling!F18</f>
        <v>1</v>
      </c>
      <c r="J9" s="46">
        <f t="shared" si="1"/>
        <v>540023595.618958</v>
      </c>
      <c r="K9" s="46">
        <f t="shared" si="0"/>
        <v>540023595.618958</v>
      </c>
      <c r="L9" s="82">
        <f t="shared" si="2"/>
        <v>518376.70031493797</v>
      </c>
    </row>
    <row r="10" spans="1:12" x14ac:dyDescent="0.25">
      <c r="A10" s="3" t="s">
        <v>15</v>
      </c>
      <c r="B10" t="s">
        <v>24</v>
      </c>
      <c r="C10" t="s">
        <v>23</v>
      </c>
      <c r="D10" t="s">
        <v>54</v>
      </c>
      <c r="E10" t="s">
        <v>55</v>
      </c>
      <c r="F10" s="46">
        <v>299968.61938498501</v>
      </c>
      <c r="G10" s="46">
        <v>695010.77035879297</v>
      </c>
      <c r="H10" s="46">
        <v>909723506.36965203</v>
      </c>
      <c r="I10" s="43">
        <f>vlootsamenstelling!F19</f>
        <v>1</v>
      </c>
      <c r="J10" s="46">
        <f>H10*I10</f>
        <v>909723506.36965203</v>
      </c>
      <c r="K10" s="46">
        <f t="shared" si="0"/>
        <v>909723506.36965203</v>
      </c>
      <c r="L10" s="82">
        <f t="shared" si="2"/>
        <v>695010.77035879297</v>
      </c>
    </row>
    <row r="11" spans="1:12" x14ac:dyDescent="0.25">
      <c r="A11" s="3" t="s">
        <v>15</v>
      </c>
      <c r="B11" t="s">
        <v>24</v>
      </c>
      <c r="C11" t="s">
        <v>28</v>
      </c>
      <c r="D11" t="s">
        <v>54</v>
      </c>
      <c r="E11" t="s">
        <v>55</v>
      </c>
      <c r="F11" s="46">
        <v>149866.990987192</v>
      </c>
      <c r="G11" s="46">
        <v>220493.030723014</v>
      </c>
      <c r="H11" s="46">
        <v>584185996.084427</v>
      </c>
      <c r="I11" s="43">
        <f>vlootsamenstelling!F20</f>
        <v>1</v>
      </c>
      <c r="J11" s="46">
        <f t="shared" si="1"/>
        <v>584185996.084427</v>
      </c>
      <c r="K11" s="46">
        <f t="shared" si="0"/>
        <v>584185996.084427</v>
      </c>
      <c r="L11" s="82">
        <f t="shared" si="2"/>
        <v>220493.030723014</v>
      </c>
    </row>
    <row r="12" spans="1:12" x14ac:dyDescent="0.25">
      <c r="A12" s="3" t="s">
        <v>15</v>
      </c>
      <c r="B12" t="s">
        <v>24</v>
      </c>
      <c r="C12" t="s">
        <v>30</v>
      </c>
      <c r="D12" t="s">
        <v>54</v>
      </c>
      <c r="E12" t="s">
        <v>55</v>
      </c>
      <c r="F12" s="46">
        <v>763819.41861319996</v>
      </c>
      <c r="G12" s="46">
        <v>665099.91204225505</v>
      </c>
      <c r="H12" s="46">
        <v>4328541701.9963198</v>
      </c>
      <c r="I12" s="43">
        <f>vlootsamenstelling!F21</f>
        <v>1</v>
      </c>
      <c r="J12" s="46">
        <f t="shared" si="1"/>
        <v>4328541701.9963198</v>
      </c>
      <c r="K12" s="46">
        <f t="shared" si="0"/>
        <v>4328541701.9963198</v>
      </c>
      <c r="L12" s="82">
        <f t="shared" si="2"/>
        <v>665099.91204225505</v>
      </c>
    </row>
    <row r="13" spans="1:12" x14ac:dyDescent="0.25">
      <c r="A13" s="3" t="s">
        <v>15</v>
      </c>
      <c r="B13" t="s">
        <v>31</v>
      </c>
      <c r="C13" t="s">
        <v>32</v>
      </c>
      <c r="D13" t="s">
        <v>54</v>
      </c>
      <c r="E13" t="s">
        <v>55</v>
      </c>
      <c r="F13" s="46">
        <v>363899.545166809</v>
      </c>
      <c r="G13" s="46">
        <v>63816.057941411702</v>
      </c>
      <c r="H13" s="46">
        <v>501069675.37827998</v>
      </c>
      <c r="I13" s="43">
        <f>vlootsamenstelling!F22</f>
        <v>1</v>
      </c>
      <c r="J13" s="46">
        <f t="shared" si="1"/>
        <v>501069675.37827998</v>
      </c>
      <c r="K13" s="46">
        <f t="shared" si="0"/>
        <v>501069675.37827998</v>
      </c>
      <c r="L13" s="82">
        <f t="shared" si="2"/>
        <v>63816.057941411702</v>
      </c>
    </row>
    <row r="14" spans="1:12" ht="15.75" thickBot="1" x14ac:dyDescent="0.3">
      <c r="A14" s="4" t="s">
        <v>15</v>
      </c>
      <c r="B14" s="5" t="s">
        <v>33</v>
      </c>
      <c r="C14" s="5" t="s">
        <v>32</v>
      </c>
      <c r="D14" s="5" t="s">
        <v>54</v>
      </c>
      <c r="E14" s="5" t="s">
        <v>55</v>
      </c>
      <c r="F14" s="47">
        <v>224546.93596017599</v>
      </c>
      <c r="G14" s="47">
        <v>0</v>
      </c>
      <c r="H14" s="47">
        <v>1081303873.4973099</v>
      </c>
      <c r="I14" s="44">
        <f>vlootsamenstelling!F23</f>
        <v>1</v>
      </c>
      <c r="J14" s="47">
        <f t="shared" si="1"/>
        <v>1081303873.4973099</v>
      </c>
      <c r="K14" s="47">
        <f t="shared" si="0"/>
        <v>1081303873.4973099</v>
      </c>
      <c r="L14" s="83">
        <f t="shared" si="2"/>
        <v>0</v>
      </c>
    </row>
    <row r="15" spans="1:12" x14ac:dyDescent="0.25">
      <c r="A15" t="s">
        <v>25</v>
      </c>
      <c r="B15" t="s">
        <v>24</v>
      </c>
      <c r="C15" t="s">
        <v>17</v>
      </c>
      <c r="D15" t="s">
        <v>54</v>
      </c>
      <c r="E15" t="s">
        <v>55</v>
      </c>
      <c r="F15" s="48">
        <v>6862.3789825880503</v>
      </c>
      <c r="G15" s="48">
        <v>39402.9883022914</v>
      </c>
      <c r="H15" s="48">
        <v>9839683.2527032495</v>
      </c>
      <c r="I15" s="43">
        <f>vlootsamenstelling!F24</f>
        <v>1</v>
      </c>
      <c r="J15" s="46">
        <f t="shared" si="1"/>
        <v>9839683.2527032495</v>
      </c>
      <c r="K15" s="46">
        <f t="shared" si="0"/>
        <v>9839683.2527032495</v>
      </c>
      <c r="L15" s="82">
        <f t="shared" si="2"/>
        <v>39402.9883022914</v>
      </c>
    </row>
    <row r="16" spans="1:12" x14ac:dyDescent="0.25">
      <c r="A16" t="s">
        <v>25</v>
      </c>
      <c r="B16" t="s">
        <v>24</v>
      </c>
      <c r="C16" t="s">
        <v>21</v>
      </c>
      <c r="D16" t="s">
        <v>54</v>
      </c>
      <c r="E16" t="s">
        <v>55</v>
      </c>
      <c r="F16" s="48">
        <v>4189.6487391235296</v>
      </c>
      <c r="G16" s="48">
        <v>57245.451324799098</v>
      </c>
      <c r="H16" s="48">
        <v>14540922.0455267</v>
      </c>
      <c r="I16" s="43">
        <f>vlootsamenstelling!F25</f>
        <v>1</v>
      </c>
      <c r="J16" s="46">
        <f t="shared" si="1"/>
        <v>14540922.0455267</v>
      </c>
      <c r="K16" s="46">
        <f t="shared" si="0"/>
        <v>14540922.0455267</v>
      </c>
      <c r="L16" s="82">
        <f t="shared" si="2"/>
        <v>57245.451324799098</v>
      </c>
    </row>
    <row r="17" spans="1:13" x14ac:dyDescent="0.25">
      <c r="A17" t="s">
        <v>25</v>
      </c>
      <c r="B17" t="s">
        <v>24</v>
      </c>
      <c r="C17" t="s">
        <v>23</v>
      </c>
      <c r="D17" t="s">
        <v>54</v>
      </c>
      <c r="E17" t="s">
        <v>55</v>
      </c>
      <c r="F17" s="48">
        <v>28142.222532198899</v>
      </c>
      <c r="G17" s="48">
        <v>126190.52463996899</v>
      </c>
      <c r="H17" s="48">
        <v>304282270.66684598</v>
      </c>
      <c r="I17" s="43">
        <f>vlootsamenstelling!F26</f>
        <v>1</v>
      </c>
      <c r="J17" s="46">
        <f t="shared" si="1"/>
        <v>304282270.66684598</v>
      </c>
      <c r="K17" s="46">
        <f t="shared" si="0"/>
        <v>304282270.66684598</v>
      </c>
      <c r="L17" s="82">
        <f t="shared" si="2"/>
        <v>126190.52463996899</v>
      </c>
    </row>
    <row r="18" spans="1:13" x14ac:dyDescent="0.25">
      <c r="A18" t="s">
        <v>25</v>
      </c>
      <c r="B18" t="s">
        <v>31</v>
      </c>
      <c r="C18" t="s">
        <v>32</v>
      </c>
      <c r="D18" t="s">
        <v>54</v>
      </c>
      <c r="E18" t="s">
        <v>55</v>
      </c>
      <c r="F18" s="48">
        <v>801.81797394840601</v>
      </c>
      <c r="G18" s="48">
        <v>2145.0214196591</v>
      </c>
      <c r="H18" s="48">
        <v>9404058.2949339803</v>
      </c>
      <c r="I18" s="43">
        <f>vlootsamenstelling!F27</f>
        <v>1</v>
      </c>
      <c r="J18" s="46">
        <f t="shared" si="1"/>
        <v>9404058.2949339803</v>
      </c>
      <c r="K18" s="46">
        <f t="shared" si="0"/>
        <v>9404058.2949339803</v>
      </c>
      <c r="L18" s="82">
        <f t="shared" si="2"/>
        <v>2145.0214196591</v>
      </c>
    </row>
    <row r="19" spans="1:13" ht="15.75" thickBot="1" x14ac:dyDescent="0.3">
      <c r="A19" t="s">
        <v>25</v>
      </c>
      <c r="B19" t="s">
        <v>33</v>
      </c>
      <c r="C19" t="s">
        <v>32</v>
      </c>
      <c r="D19" t="s">
        <v>54</v>
      </c>
      <c r="E19" t="s">
        <v>55</v>
      </c>
      <c r="F19" s="48">
        <v>875.43121889578003</v>
      </c>
      <c r="G19" s="48">
        <v>0</v>
      </c>
      <c r="H19" s="48">
        <v>9174597.4143270794</v>
      </c>
      <c r="I19" s="43">
        <f>vlootsamenstelling!F28</f>
        <v>1</v>
      </c>
      <c r="J19" s="46">
        <f>H19*I19</f>
        <v>9174597.4143270794</v>
      </c>
      <c r="K19" s="46">
        <f t="shared" si="0"/>
        <v>9174597.4143270794</v>
      </c>
      <c r="L19" s="82">
        <f t="shared" si="2"/>
        <v>0</v>
      </c>
    </row>
    <row r="20" spans="1:13" x14ac:dyDescent="0.25">
      <c r="A20" s="8" t="s">
        <v>26</v>
      </c>
      <c r="B20" s="9" t="s">
        <v>24</v>
      </c>
      <c r="C20" s="9" t="s">
        <v>17</v>
      </c>
      <c r="D20" s="9" t="s">
        <v>54</v>
      </c>
      <c r="E20" s="9" t="s">
        <v>55</v>
      </c>
      <c r="F20" s="49">
        <v>4730.4544306815696</v>
      </c>
      <c r="G20" s="49">
        <v>63760.536420299701</v>
      </c>
      <c r="H20" s="49">
        <v>7867306.9850570699</v>
      </c>
      <c r="I20" s="45">
        <f>vlootsamenstelling!F29</f>
        <v>1</v>
      </c>
      <c r="J20" s="49">
        <f t="shared" si="1"/>
        <v>7867306.9850570699</v>
      </c>
      <c r="K20" s="49">
        <f t="shared" si="0"/>
        <v>7867306.9850570699</v>
      </c>
      <c r="L20" s="84">
        <f t="shared" si="2"/>
        <v>63760.536420299701</v>
      </c>
    </row>
    <row r="21" spans="1:13" x14ac:dyDescent="0.25">
      <c r="A21" s="3" t="s">
        <v>26</v>
      </c>
      <c r="B21" t="s">
        <v>24</v>
      </c>
      <c r="C21" t="s">
        <v>21</v>
      </c>
      <c r="D21" t="s">
        <v>54</v>
      </c>
      <c r="E21" t="s">
        <v>55</v>
      </c>
      <c r="F21" s="46">
        <v>5550.4525202286004</v>
      </c>
      <c r="G21" s="46">
        <v>106745.12694927699</v>
      </c>
      <c r="H21" s="46">
        <v>15334121.0267091</v>
      </c>
      <c r="I21" s="43">
        <f>vlootsamenstelling!F30</f>
        <v>1</v>
      </c>
      <c r="J21" s="46">
        <f t="shared" si="1"/>
        <v>15334121.0267091</v>
      </c>
      <c r="K21" s="46">
        <f t="shared" si="0"/>
        <v>15334121.0267091</v>
      </c>
      <c r="L21" s="82">
        <f t="shared" si="2"/>
        <v>106745.12694927699</v>
      </c>
    </row>
    <row r="22" spans="1:13" x14ac:dyDescent="0.25">
      <c r="A22" s="3" t="s">
        <v>26</v>
      </c>
      <c r="B22" t="s">
        <v>24</v>
      </c>
      <c r="C22" t="s">
        <v>23</v>
      </c>
      <c r="D22" t="s">
        <v>54</v>
      </c>
      <c r="E22" t="s">
        <v>55</v>
      </c>
      <c r="F22" s="46">
        <v>84451.103564745295</v>
      </c>
      <c r="G22" s="46">
        <v>362904.01064209</v>
      </c>
      <c r="H22" s="46">
        <v>700887610.78221405</v>
      </c>
      <c r="I22" s="43">
        <f>vlootsamenstelling!F31</f>
        <v>1</v>
      </c>
      <c r="J22" s="46">
        <f t="shared" si="1"/>
        <v>700887610.78221405</v>
      </c>
      <c r="K22" s="46">
        <f t="shared" si="0"/>
        <v>700887610.78221405</v>
      </c>
      <c r="L22" s="82">
        <f t="shared" si="2"/>
        <v>362904.01064209</v>
      </c>
    </row>
    <row r="23" spans="1:13" x14ac:dyDescent="0.25">
      <c r="A23" s="3" t="s">
        <v>26</v>
      </c>
      <c r="B23" t="s">
        <v>31</v>
      </c>
      <c r="C23" t="s">
        <v>32</v>
      </c>
      <c r="D23" t="s">
        <v>54</v>
      </c>
      <c r="E23" t="s">
        <v>55</v>
      </c>
      <c r="F23" s="46">
        <v>5762.7983967218097</v>
      </c>
      <c r="G23" s="46">
        <v>15666.835479712099</v>
      </c>
      <c r="H23" s="46">
        <v>47983565.285432801</v>
      </c>
      <c r="I23" s="43">
        <f>vlootsamenstelling!F32</f>
        <v>1</v>
      </c>
      <c r="J23" s="46">
        <f t="shared" si="1"/>
        <v>47983565.285432801</v>
      </c>
      <c r="K23" s="46">
        <f t="shared" si="0"/>
        <v>47983565.285432801</v>
      </c>
      <c r="L23" s="82">
        <f t="shared" si="2"/>
        <v>15666.835479712099</v>
      </c>
    </row>
    <row r="24" spans="1:13" ht="15.75" thickBot="1" x14ac:dyDescent="0.3">
      <c r="A24" s="4" t="s">
        <v>26</v>
      </c>
      <c r="B24" s="5" t="s">
        <v>33</v>
      </c>
      <c r="C24" s="5" t="s">
        <v>32</v>
      </c>
      <c r="D24" s="5" t="s">
        <v>54</v>
      </c>
      <c r="E24" s="5" t="s">
        <v>55</v>
      </c>
      <c r="F24" s="47">
        <v>0.82310978712305605</v>
      </c>
      <c r="G24" s="47">
        <v>0</v>
      </c>
      <c r="H24" s="47">
        <v>2574.76460243371</v>
      </c>
      <c r="I24" s="44">
        <f>vlootsamenstelling!F33</f>
        <v>1</v>
      </c>
      <c r="J24" s="47">
        <f t="shared" si="1"/>
        <v>2574.76460243371</v>
      </c>
      <c r="K24" s="47">
        <f t="shared" si="0"/>
        <v>2574.76460243371</v>
      </c>
      <c r="L24" s="83">
        <f t="shared" si="2"/>
        <v>0</v>
      </c>
    </row>
    <row r="25" spans="1:13" x14ac:dyDescent="0.25">
      <c r="A25" s="3" t="s">
        <v>27</v>
      </c>
      <c r="B25" t="s">
        <v>24</v>
      </c>
      <c r="C25" t="s">
        <v>35</v>
      </c>
      <c r="D25" t="s">
        <v>54</v>
      </c>
      <c r="E25" t="s">
        <v>55</v>
      </c>
      <c r="F25" s="46">
        <v>5045.3822368415003</v>
      </c>
      <c r="G25" s="46">
        <v>139529.668409929</v>
      </c>
      <c r="H25" s="46">
        <v>14076376.543577701</v>
      </c>
      <c r="I25" s="43">
        <f>vlootsamenstelling!F34</f>
        <v>1</v>
      </c>
      <c r="J25" s="46">
        <f t="shared" si="1"/>
        <v>14076376.543577701</v>
      </c>
      <c r="K25" s="46">
        <f t="shared" si="0"/>
        <v>14076376.543577701</v>
      </c>
      <c r="L25" s="82">
        <f t="shared" si="2"/>
        <v>139529.668409929</v>
      </c>
    </row>
    <row r="26" spans="1:13" x14ac:dyDescent="0.25">
      <c r="A26" s="3" t="s">
        <v>27</v>
      </c>
      <c r="B26" t="s">
        <v>24</v>
      </c>
      <c r="C26" t="s">
        <v>23</v>
      </c>
      <c r="D26" t="s">
        <v>54</v>
      </c>
      <c r="E26" t="s">
        <v>55</v>
      </c>
      <c r="F26" s="46">
        <v>11887.7041505788</v>
      </c>
      <c r="G26" s="46">
        <v>83532.966052402699</v>
      </c>
      <c r="H26" s="46">
        <v>120387782.59608699</v>
      </c>
      <c r="I26" s="43">
        <f>vlootsamenstelling!F35</f>
        <v>1</v>
      </c>
      <c r="J26" s="46">
        <f t="shared" si="1"/>
        <v>120387782.59608699</v>
      </c>
      <c r="K26" s="46">
        <f t="shared" si="0"/>
        <v>120387782.59608699</v>
      </c>
      <c r="L26" s="82">
        <f t="shared" si="2"/>
        <v>83532.966052402699</v>
      </c>
    </row>
    <row r="27" spans="1:13" x14ac:dyDescent="0.25">
      <c r="A27" s="3" t="s">
        <v>27</v>
      </c>
      <c r="B27" t="s">
        <v>36</v>
      </c>
      <c r="C27" t="s">
        <v>23</v>
      </c>
      <c r="D27" t="s">
        <v>54</v>
      </c>
      <c r="E27" t="s">
        <v>55</v>
      </c>
      <c r="F27" s="46">
        <v>10.8209155947933</v>
      </c>
      <c r="G27" s="46">
        <v>1373.9727729234401</v>
      </c>
      <c r="H27" s="46">
        <v>288415.48965056799</v>
      </c>
      <c r="I27" s="43">
        <f>vlootsamenstelling!F36</f>
        <v>1</v>
      </c>
      <c r="J27" s="46">
        <f t="shared" si="1"/>
        <v>288415.48965056799</v>
      </c>
      <c r="K27" s="46">
        <f t="shared" si="0"/>
        <v>288415.48965056799</v>
      </c>
      <c r="L27" s="82">
        <f t="shared" si="2"/>
        <v>1373.9727729234401</v>
      </c>
    </row>
    <row r="28" spans="1:13" ht="15.75" thickBot="1" x14ac:dyDescent="0.3">
      <c r="A28" s="4" t="s">
        <v>27</v>
      </c>
      <c r="B28" s="5" t="s">
        <v>33</v>
      </c>
      <c r="C28" s="5" t="s">
        <v>23</v>
      </c>
      <c r="D28" s="5" t="s">
        <v>54</v>
      </c>
      <c r="E28" s="5" t="s">
        <v>55</v>
      </c>
      <c r="F28" s="47">
        <v>24.5418373371763</v>
      </c>
      <c r="G28" s="47">
        <v>0</v>
      </c>
      <c r="H28" s="47">
        <v>652245.033788022</v>
      </c>
      <c r="I28" s="44">
        <f>vlootsamenstelling!F37</f>
        <v>1</v>
      </c>
      <c r="J28" s="47">
        <f t="shared" si="1"/>
        <v>652245.033788022</v>
      </c>
      <c r="K28" s="47">
        <f t="shared" si="0"/>
        <v>652245.033788022</v>
      </c>
      <c r="L28" s="82">
        <f t="shared" si="2"/>
        <v>0</v>
      </c>
    </row>
    <row r="29" spans="1:13" ht="15.75" thickBot="1" x14ac:dyDescent="0.3">
      <c r="A29" s="4" t="s">
        <v>56</v>
      </c>
      <c r="B29" s="5"/>
      <c r="C29" s="5"/>
      <c r="D29" s="5"/>
      <c r="E29" s="5"/>
      <c r="F29" s="47">
        <f>SUM(F5:F28)</f>
        <v>4852027.6232486125</v>
      </c>
      <c r="G29" s="47">
        <f>SUM(G5:G28)</f>
        <v>3969673.5358695206</v>
      </c>
      <c r="H29" s="47">
        <f>SUM(H5:H28)</f>
        <v>15355811547.44249</v>
      </c>
      <c r="I29" s="5"/>
      <c r="J29" s="47">
        <f>SUM(J5:J28)</f>
        <v>15355811547.44249</v>
      </c>
      <c r="K29" s="47">
        <f>SUM(K5:K28)</f>
        <v>15355811547.44249</v>
      </c>
      <c r="L29" s="51">
        <f>SUM(L5:L28)</f>
        <v>3969673.5358695206</v>
      </c>
    </row>
    <row r="30" spans="1:13" ht="15.75" thickBot="1" x14ac:dyDescent="0.3">
      <c r="J30" s="1"/>
      <c r="L30" s="1"/>
    </row>
    <row r="31" spans="1:13" ht="15.75" thickBot="1" x14ac:dyDescent="0.3">
      <c r="G31" s="88" t="s">
        <v>57</v>
      </c>
      <c r="H31" s="89"/>
      <c r="I31" s="89"/>
      <c r="J31" s="89"/>
      <c r="K31" s="89"/>
      <c r="L31" s="89"/>
      <c r="M31" s="90"/>
    </row>
    <row r="32" spans="1:13" ht="15.75" thickBot="1" x14ac:dyDescent="0.3">
      <c r="F32" s="6" t="s">
        <v>58</v>
      </c>
      <c r="G32" s="6" t="s">
        <v>59</v>
      </c>
      <c r="H32" s="7" t="s">
        <v>50</v>
      </c>
      <c r="I32" s="7" t="s">
        <v>60</v>
      </c>
      <c r="J32" s="6" t="s">
        <v>61</v>
      </c>
      <c r="K32" s="7" t="s">
        <v>62</v>
      </c>
      <c r="L32" s="16" t="s">
        <v>63</v>
      </c>
      <c r="M32" s="10" t="s">
        <v>64</v>
      </c>
    </row>
    <row r="33" spans="5:13" x14ac:dyDescent="0.25">
      <c r="E33" s="61" t="s">
        <v>15</v>
      </c>
      <c r="F33" s="46">
        <f t="shared" ref="F33:H36" si="3">SUMIF($A$5:$A$28,$E33,F$5:F$28)</f>
        <v>4693692.0426393412</v>
      </c>
      <c r="G33" s="57">
        <f t="shared" si="3"/>
        <v>2971176.433456168</v>
      </c>
      <c r="H33" s="46">
        <f t="shared" si="3"/>
        <v>14101090017.261036</v>
      </c>
      <c r="I33" s="11" t="str">
        <f>SUMIF($A$5:$A$28,$E33,$I$5:$I$28)&amp;"/"&amp;COUNTIF($A$5:$A$28,E33)</f>
        <v>10/10</v>
      </c>
      <c r="J33" s="52">
        <f>SUMIF($A$5:$A$28,$E33,$J$5:$J$28)</f>
        <v>14101090017.261036</v>
      </c>
      <c r="K33" s="56">
        <f>J33/H33</f>
        <v>1</v>
      </c>
      <c r="L33" s="50">
        <f>SUMIF($A$5:$A$28,$E33,$L$5:$L$28)</f>
        <v>2971176.433456168</v>
      </c>
      <c r="M33" s="55">
        <f>L33/G33</f>
        <v>1</v>
      </c>
    </row>
    <row r="34" spans="5:13" x14ac:dyDescent="0.25">
      <c r="E34" s="62" t="s">
        <v>25</v>
      </c>
      <c r="F34" s="46">
        <f t="shared" si="3"/>
        <v>40871.499446754657</v>
      </c>
      <c r="G34" s="52">
        <f t="shared" si="3"/>
        <v>224983.9856867186</v>
      </c>
      <c r="H34" s="46">
        <f t="shared" si="3"/>
        <v>347241531.67433697</v>
      </c>
      <c r="I34" s="11" t="str">
        <f>SUMIF($A$5:$A$28,$E34,$I$5:$I$28)&amp;"/"&amp;COUNTIF($A$5:$A$28,E34)</f>
        <v>5/5</v>
      </c>
      <c r="J34" s="52">
        <f>SUMIF($A$5:$A$28,$E34,$J$5:$J$28)</f>
        <v>347241531.67433697</v>
      </c>
      <c r="K34" s="56">
        <f t="shared" ref="K34:K36" si="4">J34/H34</f>
        <v>1</v>
      </c>
      <c r="L34" s="50">
        <f>SUMIF($A$5:$A$28,$E34,$L$5:$L$28)</f>
        <v>224983.9856867186</v>
      </c>
      <c r="M34" s="55">
        <f t="shared" ref="M34:M36" si="5">L34/G34</f>
        <v>1</v>
      </c>
    </row>
    <row r="35" spans="5:13" x14ac:dyDescent="0.25">
      <c r="E35" s="62" t="s">
        <v>26</v>
      </c>
      <c r="F35" s="46">
        <f t="shared" si="3"/>
        <v>100495.6320221644</v>
      </c>
      <c r="G35" s="52">
        <f t="shared" si="3"/>
        <v>549076.50949137879</v>
      </c>
      <c r="H35" s="46">
        <f t="shared" si="3"/>
        <v>772075178.84401548</v>
      </c>
      <c r="I35" s="11" t="str">
        <f>SUMIF($A$5:$A$28,$E35,$I$5:$I$28)&amp;"/"&amp;COUNTIF($A$5:$A$28,E35)</f>
        <v>5/5</v>
      </c>
      <c r="J35" s="52">
        <f>SUMIF($A$5:$A$28,$E35,$J$5:$J$28)</f>
        <v>772075178.84401548</v>
      </c>
      <c r="K35" s="56">
        <f t="shared" si="4"/>
        <v>1</v>
      </c>
      <c r="L35" s="50">
        <f>SUMIF($A$5:$A$28,$E35,$L$5:$L$28)</f>
        <v>549076.50949137879</v>
      </c>
      <c r="M35" s="55">
        <f t="shared" si="5"/>
        <v>1</v>
      </c>
    </row>
    <row r="36" spans="5:13" ht="15.75" thickBot="1" x14ac:dyDescent="0.3">
      <c r="E36" s="63" t="s">
        <v>27</v>
      </c>
      <c r="F36" s="46">
        <f t="shared" si="3"/>
        <v>16968.449140352266</v>
      </c>
      <c r="G36" s="52">
        <f t="shared" si="3"/>
        <v>224436.60723525516</v>
      </c>
      <c r="H36" s="46">
        <f t="shared" si="3"/>
        <v>135404819.66310331</v>
      </c>
      <c r="I36" s="11" t="str">
        <f>SUMIF($A$5:$A$28,$E36,$I$5:$I$28)&amp;"/"&amp;COUNTIF($A$5:$A$28,E36)</f>
        <v>4/4</v>
      </c>
      <c r="J36" s="52">
        <f>SUMIF($A$5:$A$28,$E36,$J$5:$J$28)</f>
        <v>135404819.66310331</v>
      </c>
      <c r="K36" s="56">
        <f t="shared" si="4"/>
        <v>1</v>
      </c>
      <c r="L36" s="50">
        <f>SUMIF($A$5:$A$28,$E36,$L$5:$L$28)</f>
        <v>224436.60723525516</v>
      </c>
      <c r="M36" s="55">
        <f t="shared" si="5"/>
        <v>1</v>
      </c>
    </row>
    <row r="37" spans="5:13" ht="15.75" thickBot="1" x14ac:dyDescent="0.3">
      <c r="E37" s="64" t="s">
        <v>56</v>
      </c>
      <c r="F37" s="53">
        <f>SUM(F33:F36)</f>
        <v>4852027.6232486125</v>
      </c>
      <c r="G37" s="54">
        <f>SUM(G33:G36)</f>
        <v>3969673.5358695206</v>
      </c>
      <c r="H37" s="53">
        <f>SUM(H33:H36)</f>
        <v>15355811547.442492</v>
      </c>
      <c r="I37" s="12" t="str">
        <f>SUM(I5:I28)&amp;"/"&amp;COUNTA(I5:I28)</f>
        <v>24/24</v>
      </c>
      <c r="J37" s="59">
        <f>SUM(J33:J36)</f>
        <v>15355811547.442492</v>
      </c>
      <c r="K37" s="40"/>
      <c r="L37" s="60">
        <f>SUM(L33:L36)</f>
        <v>3969673.5358695206</v>
      </c>
      <c r="M37" s="58">
        <f>L37/G37</f>
        <v>1</v>
      </c>
    </row>
    <row r="38" spans="5:13" x14ac:dyDescent="0.25">
      <c r="H38" s="1"/>
      <c r="J38" s="1"/>
    </row>
    <row r="40" spans="5:13" x14ac:dyDescent="0.25">
      <c r="G40">
        <f>G36/G37</f>
        <v>5.6537799697449015E-2</v>
      </c>
    </row>
  </sheetData>
  <mergeCells count="1">
    <mergeCell ref="G31:M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TOTeam xmlns="9d826b2c-d2d5-4aed-a142-9a14e7552f77">
      <Value>Contractadministratie</Value>
    </VITOTeam>
    <VITOContactCompany xmlns="9d826b2c-d2d5-4aed-a142-9a14e7552f77" xsi:nil="true"/>
    <VITOOpportunity xmlns="9d826b2c-d2d5-4aed-a142-9a14e7552f77" xsi:nil="true"/>
    <VITOProject xmlns="9d826b2c-d2d5-4aed-a142-9a14e7552f77" xsi:nil="true"/>
    <VITODocumentType xmlns="9d826b2c-d2d5-4aed-a142-9a14e7552f77" xsi:nil="true"/>
    <VITOUnit xmlns="9d826b2c-d2d5-4aed-a142-9a14e7552f77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Q E A A B Q S w M E F A A C A A g A A K k 4 W N 0 8 F Z + l A A A A 9 w A A A B I A H A B D b 2 5 m a W c v U G F j a 2 F n Z S 5 4 b W w g o h g A K K A U A A A A A A A A A A A A A A A A A A A A A A A A A A A A h Y 9 N C s I w G E S v U r J v / u p C S p q C 4 s 6 C I I j b E G M b b L 9 K k 5 r e z Y V H 8 g p W t O r O 5 b x 5 i 5 n 7 9 S b y o a m j i + m c b S F D D F M U G d D t w U K Z o d 4 f 4 z n K p d g o f V K l i U Y Z X D q 4 Q 4 Y q 7 8 8 p I S E E H B L c d i X h l D K y L 9 Z b X Z l G o Y 9 s / 8 u x B e c V a I O k 2 L 3 G S I 4 Z m 2 H O e Y K p I B M V h Y W v w c f B z / Y H i m V f + 7 4 z 0 k C 8 W A k y R U H e J + Q D U E s D B B Q A A g A I A A C p O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q T h Y w 9 c E 2 a 0 B A A D z B w A A E w A c A E Z v c m 1 1 b G F z L 1 N l Y 3 R p b 2 4 x L m 0 g o h g A K K A U A A A A A A A A A A A A A A A A A A A A A A A A A A A A 7 Z J d a 9 s w F I a v F 8 h / E O q N A 8 Y 0 z l L G i i 8 8 x 9 0 K T d z Z L m y r h 1 D t E 0 d U l o o k m 4 b Q / z 7 l A 9 r h Q u 9 K L 6 I b S e 9 z O D r n 6 N V Q G i Y F y v b 7 + H w 4 G A 7 0 i i q o U A 2 0 r h X U A K o C 0 n E p D f F P / S l Z J L 9 I 5 6 M A c T D D A b I r k 6 0 q w S q R 7 r y Z L N s G h H E u G A c v k s L Y i 3 b w 7 6 / F j W C G p P O w m I f X h T 8 Z n 0 6 m Z y Q z V F S U q i p e L m 0 Z I M h c 3 h U + C Q X l a 8 1 0 c R X / I X H D t G a g S a f J F d U 2 q n i j P s 8 8 G j x y b 2 f A W c M M q A B / w i 6 K J G 8 b o Y M v L o p F K S s m 6 m D s T 3 0 X / W y l g c y s O Q T P R 2 8 h B f w d u f s + T / C 1 k o 1 l F f o B t A K l s W 0 6 p 3 c 2 8 E A O u r M f i Y t u D 3 r I e V Z S T p U O j G p f p o x W V N Q 2 Y 7 5 + g O d 0 u a J C L 6 V q 9 g V v o X Z e e d / d b H A U 5 v H 3 J L 2 M b X / G B i I D j + b J R R v 8 L Q 0 X s y x P L n o k v k m T R Z L O e 0 B J W p G t 1 C M P k v P W f p b p k Q 5 W r O R A S t n u 6 K U w Z 5 + 9 b c 0 7 D L v P k 6 J P u v v m f / F p N B w w 8 e p o X n r z B L / l T s c f 4 a N F j x b 9 y B a d H C 1 6 t O h 7 W / Q f U E s B A i 0 A F A A C A A g A A K k 4 W N 0 8 F Z + l A A A A 9 w A A A B I A A A A A A A A A A A A A A A A A A A A A A E N v b m Z p Z y 9 Q Y W N r Y W d l L n h t b F B L A Q I t A B Q A A g A I A A C p O F g P y u m r p A A A A O k A A A A T A A A A A A A A A A A A A A A A A P E A A A B b Q 2 9 u d G V u d F 9 U e X B l c 1 0 u e G 1 s U E s B A i 0 A F A A C A A g A A K k 4 W M P X B N m t A Q A A 8 w c A A B M A A A A A A A A A A A A A A A A A 4 g E A A E Z v c m 1 1 b G F z L 1 N l Y 3 R p b 2 4 x L m 1 Q S w U G A A A A A A M A A w D C A A A A 3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y k A A A A A A A B t K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2 V h Z 2 d y Z W d l Z X J k Z V 9 2 b G 9 v d F 8 y M D I 1 X 0 5 P W F 9 2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0 V D I w O j A 1 O j M z L j U 3 N j E x M z l a I i A v P j x F b n R y e S B U e X B l P S J G a W x s Q 2 9 s d W 1 u V H l w Z X M i I F Z h b H V l P S J z Q m d Z R 0 J n W U R B d 0 0 9 I i A v P j x F b n R y e S B U e X B l P S J G a W x s Q 2 9 s d W 1 u T m F t Z X M i I F Z h b H V l P S J z W y Z x d W 9 0 O 0 N B V E V H T 1 J J R S Z x d W 9 0 O y w m c X V v d D t C U k F O R F N U T 0 Y m c X V v d D s s J n F 1 b 3 Q 7 R V V S T 0 5 P U k 0 m c X V v d D s s J n F 1 b 3 Q 7 c m 9 h Z F 9 0 e X B l J n F 1 b 3 Q 7 L C Z x d W 9 0 O 3 B v b G x 1 d G F u d C Z x d W 9 0 O y w m c X V v d D t 2 Z W h p Y 2 x l X 2 N v d W 5 0 J n F 1 b 3 Q 7 L C Z x d W 9 0 O 2 V t a X N z a W 9 u J n F 1 b 3 Q 7 L C Z x d W 9 0 O 3 Z r b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l Y W d n c m V n Z W V y Z G V f d m x v b 3 R f M j A y N V 9 O T 1 h f d j I v Q X V 0 b 1 J l b W 9 2 Z W R D b 2 x 1 b W 5 z M S 5 7 Q 0 F U R U d P U k l F L D B 9 J n F 1 b 3 Q 7 L C Z x d W 9 0 O 1 N l Y 3 R p b 2 4 x L 2 d l Y W d n c m V n Z W V y Z G V f d m x v b 3 R f M j A y N V 9 O T 1 h f d j I v Q X V 0 b 1 J l b W 9 2 Z W R D b 2 x 1 b W 5 z M S 5 7 Q l J B T k R T V E 9 G L D F 9 J n F 1 b 3 Q 7 L C Z x d W 9 0 O 1 N l Y 3 R p b 2 4 x L 2 d l Y W d n c m V n Z W V y Z G V f d m x v b 3 R f M j A y N V 9 O T 1 h f d j I v Q X V 0 b 1 J l b W 9 2 Z W R D b 2 x 1 b W 5 z M S 5 7 R V V S T 0 5 P U k 0 s M n 0 m c X V v d D s s J n F 1 b 3 Q 7 U 2 V j d G l v b j E v Z 2 V h Z 2 d y Z W d l Z X J k Z V 9 2 b G 9 v d F 8 y M D I 1 X 0 5 P W F 9 2 M i 9 B d X R v U m V t b 3 Z l Z E N v b H V t b n M x L n t y b 2 F k X 3 R 5 c G U s M 3 0 m c X V v d D s s J n F 1 b 3 Q 7 U 2 V j d G l v b j E v Z 2 V h Z 2 d y Z W d l Z X J k Z V 9 2 b G 9 v d F 8 y M D I 1 X 0 5 P W F 9 2 M i 9 B d X R v U m V t b 3 Z l Z E N v b H V t b n M x L n t w b 2 x s d X R h b n Q s N H 0 m c X V v d D s s J n F 1 b 3 Q 7 U 2 V j d G l v b j E v Z 2 V h Z 2 d y Z W d l Z X J k Z V 9 2 b G 9 v d F 8 y M D I 1 X 0 5 P W F 9 2 M i 9 B d X R v U m V t b 3 Z l Z E N v b H V t b n M x L n t 2 Z W h p Y 2 x l X 2 N v d W 5 0 L D V 9 J n F 1 b 3 Q 7 L C Z x d W 9 0 O 1 N l Y 3 R p b 2 4 x L 2 d l Y W d n c m V n Z W V y Z G V f d m x v b 3 R f M j A y N V 9 O T 1 h f d j I v Q X V 0 b 1 J l b W 9 2 Z W R D b 2 x 1 b W 5 z M S 5 7 Z W 1 p c 3 N p b 2 4 s N n 0 m c X V v d D s s J n F 1 b 3 Q 7 U 2 V j d G l v b j E v Z 2 V h Z 2 d y Z W d l Z X J k Z V 9 2 b G 9 v d F 8 y M D I 1 X 0 5 P W F 9 2 M i 9 B d X R v U m V t b 3 Z l Z E N v b H V t b n M x L n t 2 a 2 0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2 V h Z 2 d y Z W d l Z X J k Z V 9 2 b G 9 v d F 8 y M D I 1 X 0 5 P W F 9 2 M i 9 B d X R v U m V t b 3 Z l Z E N v b H V t b n M x L n t D Q V R F R 0 9 S S U U s M H 0 m c X V v d D s s J n F 1 b 3 Q 7 U 2 V j d G l v b j E v Z 2 V h Z 2 d y Z W d l Z X J k Z V 9 2 b G 9 v d F 8 y M D I 1 X 0 5 P W F 9 2 M i 9 B d X R v U m V t b 3 Z l Z E N v b H V t b n M x L n t C U k F O R F N U T 0 Y s M X 0 m c X V v d D s s J n F 1 b 3 Q 7 U 2 V j d G l v b j E v Z 2 V h Z 2 d y Z W d l Z X J k Z V 9 2 b G 9 v d F 8 y M D I 1 X 0 5 P W F 9 2 M i 9 B d X R v U m V t b 3 Z l Z E N v b H V t b n M x L n t F V V J P T k 9 S T S w y f S Z x d W 9 0 O y w m c X V v d D t T Z W N 0 a W 9 u M S 9 n Z W F n Z 3 J l Z 2 V l c m R l X 3 Z s b 2 9 0 X z I w M j V f T k 9 Y X 3 Y y L 0 F 1 d G 9 S Z W 1 v d m V k Q 2 9 s d W 1 u c z E u e 3 J v Y W R f d H l w Z S w z f S Z x d W 9 0 O y w m c X V v d D t T Z W N 0 a W 9 u M S 9 n Z W F n Z 3 J l Z 2 V l c m R l X 3 Z s b 2 9 0 X z I w M j V f T k 9 Y X 3 Y y L 0 F 1 d G 9 S Z W 1 v d m V k Q 2 9 s d W 1 u c z E u e 3 B v b G x 1 d G F u d C w 0 f S Z x d W 9 0 O y w m c X V v d D t T Z W N 0 a W 9 u M S 9 n Z W F n Z 3 J l Z 2 V l c m R l X 3 Z s b 2 9 0 X z I w M j V f T k 9 Y X 3 Y y L 0 F 1 d G 9 S Z W 1 v d m V k Q 2 9 s d W 1 u c z E u e 3 Z l a G l j b G V f Y 2 9 1 b n Q s N X 0 m c X V v d D s s J n F 1 b 3 Q 7 U 2 V j d G l v b j E v Z 2 V h Z 2 d y Z W d l Z X J k Z V 9 2 b G 9 v d F 8 y M D I 1 X 0 5 P W F 9 2 M i 9 B d X R v U m V t b 3 Z l Z E N v b H V t b n M x L n t l b W l z c 2 l v b i w 2 f S Z x d W 9 0 O y w m c X V v d D t T Z W N 0 a W 9 u M S 9 n Z W F n Z 3 J l Z 2 V l c m R l X 3 Z s b 2 9 0 X z I w M j V f T k 9 Y X 3 Y y L 0 F 1 d G 9 S Z W 1 v d m V k Q 2 9 s d W 1 u c z E u e 3 Z r b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h Z 2 d y Z W d l Z X J k Z V 9 2 b G 9 v d F 8 y M D I 1 X 0 5 P W F 9 2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F n Z 3 J l Z 2 V l c m R l X 3 Z s b 2 9 0 X z I w M j V f T k 9 Y X 3 Y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Y W d n c m V n Z W V y Z G V f d m x v b 3 R f M j A y N V 9 O T 1 h f d j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F n Z 3 J l Z 2 V l c m R l X 3 Z s b 2 9 0 X z I w M j V f T k 9 Y X 3 Y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M j A y N V 9 O T 3 g i I C 8 + P E V u d H J 5 I F R 5 c G U 9 I l J l Y 2 9 2 Z X J 5 V G F y Z 2 V 0 Q 2 9 s d W 1 u I i B W Y W x 1 Z T 0 i b D E i I C 8 + P E V u d H J 5 I F R 5 c G U 9 I l J l Y 2 9 2 Z X J 5 V G F y Z 2 V 0 U m 9 3 I i B W Y W x 1 Z T 0 i b D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R U M j A 6 M D Y 6 M z g u O T E z O D Q 1 N l o i I C 8 + P E V u d H J 5 I F R 5 c G U 9 I k Z p b G x D b 2 x 1 b W 5 U e X B l c y I g V m F s d W U 9 I n N C Z 1 l H Q m d Z R E F 3 T T 0 i I C 8 + P E V u d H J 5 I F R 5 c G U 9 I k Z p b G x D b 2 x 1 b W 5 O Y W 1 l c y I g V m F s d W U 9 I n N b J n F 1 b 3 Q 7 Q 0 F U R U d P U k l F J n F 1 b 3 Q 7 L C Z x d W 9 0 O 0 J S Q U 5 E U 1 R P R i Z x d W 9 0 O y w m c X V v d D t F V V J P T k 9 S T S Z x d W 9 0 O y w m c X V v d D t y b 2 F k X 3 R 5 c G U m c X V v d D s s J n F 1 b 3 Q 7 c G 9 s b H V 0 Y W 5 0 J n F 1 b 3 Q 7 L C Z x d W 9 0 O 3 Z l a G l j b G V f Y 2 9 1 b n Q m c X V v d D s s J n F 1 b 3 Q 7 Z W 1 p c 3 N p b 2 4 m c X V v d D s s J n F 1 b 3 Q 7 d m t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V h Z 2 d y Z W d l Z X J k Z V 9 2 b G 9 v d F 8 y M D I 1 X 0 5 P W F 9 2 M i A o M i k v Q X V 0 b 1 J l b W 9 2 Z W R D b 2 x 1 b W 5 z M S 5 7 Q 0 F U R U d P U k l F L D B 9 J n F 1 b 3 Q 7 L C Z x d W 9 0 O 1 N l Y 3 R p b 2 4 x L 2 d l Y W d n c m V n Z W V y Z G V f d m x v b 3 R f M j A y N V 9 O T 1 h f d j I g K D I p L 0 F 1 d G 9 S Z W 1 v d m V k Q 2 9 s d W 1 u c z E u e 0 J S Q U 5 E U 1 R P R i w x f S Z x d W 9 0 O y w m c X V v d D t T Z W N 0 a W 9 u M S 9 n Z W F n Z 3 J l Z 2 V l c m R l X 3 Z s b 2 9 0 X z I w M j V f T k 9 Y X 3 Y y I C g y K S 9 B d X R v U m V t b 3 Z l Z E N v b H V t b n M x L n t F V V J P T k 9 S T S w y f S Z x d W 9 0 O y w m c X V v d D t T Z W N 0 a W 9 u M S 9 n Z W F n Z 3 J l Z 2 V l c m R l X 3 Z s b 2 9 0 X z I w M j V f T k 9 Y X 3 Y y I C g y K S 9 B d X R v U m V t b 3 Z l Z E N v b H V t b n M x L n t y b 2 F k X 3 R 5 c G U s M 3 0 m c X V v d D s s J n F 1 b 3 Q 7 U 2 V j d G l v b j E v Z 2 V h Z 2 d y Z W d l Z X J k Z V 9 2 b G 9 v d F 8 y M D I 1 X 0 5 P W F 9 2 M i A o M i k v Q X V 0 b 1 J l b W 9 2 Z W R D b 2 x 1 b W 5 z M S 5 7 c G 9 s b H V 0 Y W 5 0 L D R 9 J n F 1 b 3 Q 7 L C Z x d W 9 0 O 1 N l Y 3 R p b 2 4 x L 2 d l Y W d n c m V n Z W V y Z G V f d m x v b 3 R f M j A y N V 9 O T 1 h f d j I g K D I p L 0 F 1 d G 9 S Z W 1 v d m V k Q 2 9 s d W 1 u c z E u e 3 Z l a G l j b G V f Y 2 9 1 b n Q s N X 0 m c X V v d D s s J n F 1 b 3 Q 7 U 2 V j d G l v b j E v Z 2 V h Z 2 d y Z W d l Z X J k Z V 9 2 b G 9 v d F 8 y M D I 1 X 0 5 P W F 9 2 M i A o M i k v Q X V 0 b 1 J l b W 9 2 Z W R D b 2 x 1 b W 5 z M S 5 7 Z W 1 p c 3 N p b 2 4 s N n 0 m c X V v d D s s J n F 1 b 3 Q 7 U 2 V j d G l v b j E v Z 2 V h Z 2 d y Z W d l Z X J k Z V 9 2 b G 9 v d F 8 y M D I 1 X 0 5 P W F 9 2 M i A o M i k v Q X V 0 b 1 J l b W 9 2 Z W R D b 2 x 1 b W 5 z M S 5 7 d m t t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d l Y W d n c m V n Z W V y Z G V f d m x v b 3 R f M j A y N V 9 O T 1 h f d j I g K D I p L 0 F 1 d G 9 S Z W 1 v d m V k Q 2 9 s d W 1 u c z E u e 0 N B V E V H T 1 J J R S w w f S Z x d W 9 0 O y w m c X V v d D t T Z W N 0 a W 9 u M S 9 n Z W F n Z 3 J l Z 2 V l c m R l X 3 Z s b 2 9 0 X z I w M j V f T k 9 Y X 3 Y y I C g y K S 9 B d X R v U m V t b 3 Z l Z E N v b H V t b n M x L n t C U k F O R F N U T 0 Y s M X 0 m c X V v d D s s J n F 1 b 3 Q 7 U 2 V j d G l v b j E v Z 2 V h Z 2 d y Z W d l Z X J k Z V 9 2 b G 9 v d F 8 y M D I 1 X 0 5 P W F 9 2 M i A o M i k v Q X V 0 b 1 J l b W 9 2 Z W R D b 2 x 1 b W 5 z M S 5 7 R V V S T 0 5 P U k 0 s M n 0 m c X V v d D s s J n F 1 b 3 Q 7 U 2 V j d G l v b j E v Z 2 V h Z 2 d y Z W d l Z X J k Z V 9 2 b G 9 v d F 8 y M D I 1 X 0 5 P W F 9 2 M i A o M i k v Q X V 0 b 1 J l b W 9 2 Z W R D b 2 x 1 b W 5 z M S 5 7 c m 9 h Z F 9 0 e X B l L D N 9 J n F 1 b 3 Q 7 L C Z x d W 9 0 O 1 N l Y 3 R p b 2 4 x L 2 d l Y W d n c m V n Z W V y Z G V f d m x v b 3 R f M j A y N V 9 O T 1 h f d j I g K D I p L 0 F 1 d G 9 S Z W 1 v d m V k Q 2 9 s d W 1 u c z E u e 3 B v b G x 1 d G F u d C w 0 f S Z x d W 9 0 O y w m c X V v d D t T Z W N 0 a W 9 u M S 9 n Z W F n Z 3 J l Z 2 V l c m R l X 3 Z s b 2 9 0 X z I w M j V f T k 9 Y X 3 Y y I C g y K S 9 B d X R v U m V t b 3 Z l Z E N v b H V t b n M x L n t 2 Z W h p Y 2 x l X 2 N v d W 5 0 L D V 9 J n F 1 b 3 Q 7 L C Z x d W 9 0 O 1 N l Y 3 R p b 2 4 x L 2 d l Y W d n c m V n Z W V y Z G V f d m x v b 3 R f M j A y N V 9 O T 1 h f d j I g K D I p L 0 F 1 d G 9 S Z W 1 v d m V k Q 2 9 s d W 1 u c z E u e 2 V t a X N z a W 9 u L D Z 9 J n F 1 b 3 Q 7 L C Z x d W 9 0 O 1 N l Y 3 R p b 2 4 x L 2 d l Y W d n c m V n Z W V y Z G V f d m x v b 3 R f M j A y N V 9 O T 1 h f d j I g K D I p L 0 F 1 d G 9 S Z W 1 v d m V k Q 2 9 s d W 1 u c z E u e 3 Z r b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h Z 2 d y Z W d l Z X J k Z V 9 2 b G 9 v d F 8 y M D I 1 X 0 5 P W F 9 2 M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F n Z 3 J l Z 2 V l c m R l X 3 Z s b 2 9 0 X z I w M j V f T k 9 Y X 3 Y y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Y W d n c m V n Z W V y Z G V f d m x v b 3 R f M j A y N V 9 O T 1 h f d j I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F n Z 3 J l Z 2 V l c m R l X 3 Z s b 2 9 0 X z I w M j V f T k 9 Y X 3 Y y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M j A y N V 9 O T 3 g i I C 8 + P E V u d H J 5 I F R 5 c G U 9 I l J l Y 2 9 2 Z X J 5 V G F y Z 2 V 0 Q 2 9 s d W 1 u I i B W Y W x 1 Z T 0 i b D E i I C 8 + P E V u d H J 5 I F R 5 c G U 9 I l J l Y 2 9 2 Z X J 5 V G F y Z 2 V 0 U m 9 3 I i B W Y W x 1 Z T 0 i b D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R U M j A 6 M D c 6 N T I u M j Q 3 O T c 1 N 1 o i I C 8 + P E V u d H J 5 I F R 5 c G U 9 I k Z p b G x D b 2 x 1 b W 5 U e X B l c y I g V m F s d W U 9 I n N C Z 1 l H Q m d Z R E F 3 T T 0 i I C 8 + P E V u d H J 5 I F R 5 c G U 9 I k Z p b G x D b 2 x 1 b W 5 O Y W 1 l c y I g V m F s d W U 9 I n N b J n F 1 b 3 Q 7 Q 0 F U R U d P U k l F J n F 1 b 3 Q 7 L C Z x d W 9 0 O 0 J S Q U 5 E U 1 R P R i Z x d W 9 0 O y w m c X V v d D t F V V J P T k 9 S T S Z x d W 9 0 O y w m c X V v d D t y b 2 F k X 3 R 5 c G U m c X V v d D s s J n F 1 b 3 Q 7 c G 9 s b H V 0 Y W 5 0 J n F 1 b 3 Q 7 L C Z x d W 9 0 O 3 Z l a G l j b G V f Y 2 9 1 b n Q m c X V v d D s s J n F 1 b 3 Q 7 Z W 1 p c 3 N p b 2 4 m c X V v d D s s J n F 1 b 3 Q 7 d m t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V h Z 2 d y Z W d l Z X J k Z V 9 2 b G 9 v d F 8 y M D I 1 X 0 5 P W F 9 2 M i A o M y k v Q X V 0 b 1 J l b W 9 2 Z W R D b 2 x 1 b W 5 z M S 5 7 Q 0 F U R U d P U k l F L D B 9 J n F 1 b 3 Q 7 L C Z x d W 9 0 O 1 N l Y 3 R p b 2 4 x L 2 d l Y W d n c m V n Z W V y Z G V f d m x v b 3 R f M j A y N V 9 O T 1 h f d j I g K D M p L 0 F 1 d G 9 S Z W 1 v d m V k Q 2 9 s d W 1 u c z E u e 0 J S Q U 5 E U 1 R P R i w x f S Z x d W 9 0 O y w m c X V v d D t T Z W N 0 a W 9 u M S 9 n Z W F n Z 3 J l Z 2 V l c m R l X 3 Z s b 2 9 0 X z I w M j V f T k 9 Y X 3 Y y I C g z K S 9 B d X R v U m V t b 3 Z l Z E N v b H V t b n M x L n t F V V J P T k 9 S T S w y f S Z x d W 9 0 O y w m c X V v d D t T Z W N 0 a W 9 u M S 9 n Z W F n Z 3 J l Z 2 V l c m R l X 3 Z s b 2 9 0 X z I w M j V f T k 9 Y X 3 Y y I C g z K S 9 B d X R v U m V t b 3 Z l Z E N v b H V t b n M x L n t y b 2 F k X 3 R 5 c G U s M 3 0 m c X V v d D s s J n F 1 b 3 Q 7 U 2 V j d G l v b j E v Z 2 V h Z 2 d y Z W d l Z X J k Z V 9 2 b G 9 v d F 8 y M D I 1 X 0 5 P W F 9 2 M i A o M y k v Q X V 0 b 1 J l b W 9 2 Z W R D b 2 x 1 b W 5 z M S 5 7 c G 9 s b H V 0 Y W 5 0 L D R 9 J n F 1 b 3 Q 7 L C Z x d W 9 0 O 1 N l Y 3 R p b 2 4 x L 2 d l Y W d n c m V n Z W V y Z G V f d m x v b 3 R f M j A y N V 9 O T 1 h f d j I g K D M p L 0 F 1 d G 9 S Z W 1 v d m V k Q 2 9 s d W 1 u c z E u e 3 Z l a G l j b G V f Y 2 9 1 b n Q s N X 0 m c X V v d D s s J n F 1 b 3 Q 7 U 2 V j d G l v b j E v Z 2 V h Z 2 d y Z W d l Z X J k Z V 9 2 b G 9 v d F 8 y M D I 1 X 0 5 P W F 9 2 M i A o M y k v Q X V 0 b 1 J l b W 9 2 Z W R D b 2 x 1 b W 5 z M S 5 7 Z W 1 p c 3 N p b 2 4 s N n 0 m c X V v d D s s J n F 1 b 3 Q 7 U 2 V j d G l v b j E v Z 2 V h Z 2 d y Z W d l Z X J k Z V 9 2 b G 9 v d F 8 y M D I 1 X 0 5 P W F 9 2 M i A o M y k v Q X V 0 b 1 J l b W 9 2 Z W R D b 2 x 1 b W 5 z M S 5 7 d m t t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d l Y W d n c m V n Z W V y Z G V f d m x v b 3 R f M j A y N V 9 O T 1 h f d j I g K D M p L 0 F 1 d G 9 S Z W 1 v d m V k Q 2 9 s d W 1 u c z E u e 0 N B V E V H T 1 J J R S w w f S Z x d W 9 0 O y w m c X V v d D t T Z W N 0 a W 9 u M S 9 n Z W F n Z 3 J l Z 2 V l c m R l X 3 Z s b 2 9 0 X z I w M j V f T k 9 Y X 3 Y y I C g z K S 9 B d X R v U m V t b 3 Z l Z E N v b H V t b n M x L n t C U k F O R F N U T 0 Y s M X 0 m c X V v d D s s J n F 1 b 3 Q 7 U 2 V j d G l v b j E v Z 2 V h Z 2 d y Z W d l Z X J k Z V 9 2 b G 9 v d F 8 y M D I 1 X 0 5 P W F 9 2 M i A o M y k v Q X V 0 b 1 J l b W 9 2 Z W R D b 2 x 1 b W 5 z M S 5 7 R V V S T 0 5 P U k 0 s M n 0 m c X V v d D s s J n F 1 b 3 Q 7 U 2 V j d G l v b j E v Z 2 V h Z 2 d y Z W d l Z X J k Z V 9 2 b G 9 v d F 8 y M D I 1 X 0 5 P W F 9 2 M i A o M y k v Q X V 0 b 1 J l b W 9 2 Z W R D b 2 x 1 b W 5 z M S 5 7 c m 9 h Z F 9 0 e X B l L D N 9 J n F 1 b 3 Q 7 L C Z x d W 9 0 O 1 N l Y 3 R p b 2 4 x L 2 d l Y W d n c m V n Z W V y Z G V f d m x v b 3 R f M j A y N V 9 O T 1 h f d j I g K D M p L 0 F 1 d G 9 S Z W 1 v d m V k Q 2 9 s d W 1 u c z E u e 3 B v b G x 1 d G F u d C w 0 f S Z x d W 9 0 O y w m c X V v d D t T Z W N 0 a W 9 u M S 9 n Z W F n Z 3 J l Z 2 V l c m R l X 3 Z s b 2 9 0 X z I w M j V f T k 9 Y X 3 Y y I C g z K S 9 B d X R v U m V t b 3 Z l Z E N v b H V t b n M x L n t 2 Z W h p Y 2 x l X 2 N v d W 5 0 L D V 9 J n F 1 b 3 Q 7 L C Z x d W 9 0 O 1 N l Y 3 R p b 2 4 x L 2 d l Y W d n c m V n Z W V y Z G V f d m x v b 3 R f M j A y N V 9 O T 1 h f d j I g K D M p L 0 F 1 d G 9 S Z W 1 v d m V k Q 2 9 s d W 1 u c z E u e 2 V t a X N z a W 9 u L D Z 9 J n F 1 b 3 Q 7 L C Z x d W 9 0 O 1 N l Y 3 R p b 2 4 x L 2 d l Y W d n c m V n Z W V y Z G V f d m x v b 3 R f M j A y N V 9 O T 1 h f d j I g K D M p L 0 F 1 d G 9 S Z W 1 v d m V k Q 2 9 s d W 1 u c z E u e 3 Z r b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h Z 2 d y Z W d l Z X J k Z V 9 2 b G 9 v d F 8 y M D I 1 X 0 5 P W F 9 2 M i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F n Z 3 J l Z 2 V l c m R l X 3 Z s b 2 9 0 X z I w M j V f T k 9 Y X 3 Y y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Y W d n c m V n Z W V y Z G V f d m x v b 3 R f M j A y N V 9 O T 1 h f d j I l M j A o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X O C D J y 6 N E i v / 1 q j R 1 l M U Q A A A A A C A A A A A A A D Z g A A w A A A A B A A A A B c v C 8 w a c D B g I W d r o U R O x L y A A A A A A S A A A C g A A A A E A A A A D 3 + y y D 2 8 l L Z G H M + 1 O S Q g 3 d Q A A A A s X 5 u w S U 6 E Q c D h J n k G J 8 G j u m P r a Z D A W b 7 S P v 6 r R B i / n 7 L M Z z g U I 1 2 j T W j n C S Y w Z H D A y o C 9 E B F 8 + x e O 6 c f l 2 P U x y o 8 f T b V a G S P H O S o T x k m J O o U A A A A 8 K A 6 g Y a 7 + 6 q 4 9 l X Z L Q 5 R O i l C i A U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03B5F1A96C874BA8BFCAE22A69B55A" ma:contentTypeVersion="7" ma:contentTypeDescription="Create a new document." ma:contentTypeScope="" ma:versionID="c29cea4c9712a7207cbc883f662990f3">
  <xsd:schema xmlns:xsd="http://www.w3.org/2001/XMLSchema" xmlns:xs="http://www.w3.org/2001/XMLSchema" xmlns:p="http://schemas.microsoft.com/office/2006/metadata/properties" xmlns:ns2="9d826b2c-d2d5-4aed-a142-9a14e7552f77" xmlns:ns3="3700dd72-8351-4961-a98d-3a7bb33b0290" targetNamespace="http://schemas.microsoft.com/office/2006/metadata/properties" ma:root="true" ma:fieldsID="6b268c3a59534ca901913b492495fb95" ns2:_="" ns3:_="">
    <xsd:import namespace="9d826b2c-d2d5-4aed-a142-9a14e7552f77"/>
    <xsd:import namespace="3700dd72-8351-4961-a98d-3a7bb33b0290"/>
    <xsd:element name="properties">
      <xsd:complexType>
        <xsd:sequence>
          <xsd:element name="documentManagement">
            <xsd:complexType>
              <xsd:all>
                <xsd:element ref="ns2:VITODocumentType" minOccurs="0"/>
                <xsd:element ref="ns2:VITOTeam" minOccurs="0"/>
                <xsd:element ref="ns2:VITOOpportunity" minOccurs="0"/>
                <xsd:element ref="ns2:VITOProject" minOccurs="0"/>
                <xsd:element ref="ns2:VITOContactCompany" minOccurs="0"/>
                <xsd:element ref="ns2:VITOUnit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26b2c-d2d5-4aed-a142-9a14e7552f77" elementFormDefault="qualified">
    <xsd:import namespace="http://schemas.microsoft.com/office/2006/documentManagement/types"/>
    <xsd:import namespace="http://schemas.microsoft.com/office/infopath/2007/PartnerControls"/>
    <xsd:element name="VITODocumentType" ma:index="8" nillable="true" ma:displayName="Document Type" ma:default="" ma:internalName="VITODocumentType">
      <xsd:simpleType>
        <xsd:union memberTypes="dms:Text">
          <xsd:simpleType>
            <xsd:restriction base="dms:Choice"/>
          </xsd:simpleType>
        </xsd:union>
      </xsd:simpleType>
    </xsd:element>
    <xsd:element name="VITOTeam" ma:index="9" nillable="true" ma:displayName="Team" ma:default="Contractadministratie" ma:internalName="VITOTe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VITOOpportunity" ma:index="10" nillable="true" ma:displayName="Opportunity" ma:default="" ma:internalName="VITOOpportunity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VITOProject" ma:index="11" nillable="true" ma:displayName="Project" ma:default="" ma:internalName="VITOProjec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VITOContactCompany" ma:index="12" nillable="true" ma:displayName="Contact Company" ma:default="" ma:internalName="VITOContactCompany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VITOUnit" ma:index="13" nillable="true" ma:displayName="Unit" ma:default="" ma:internalName="VITOUni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dd72-8351-4961-a98d-3a7bb33b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B1883-FEC7-4FB6-B415-9C5CFF7321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461F6-FC04-41B2-AA53-D0603EA529A5}">
  <ds:schemaRefs>
    <ds:schemaRef ds:uri="9d826b2c-d2d5-4aed-a142-9a14e7552f77"/>
    <ds:schemaRef ds:uri="http://purl.org/dc/terms/"/>
    <ds:schemaRef ds:uri="3700dd72-8351-4961-a98d-3a7bb33b029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CB377E-EE3F-4869-8994-6F4582441E3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43E661D-17B6-4308-BAF5-CC94035A1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26b2c-d2d5-4aed-a142-9a14e7552f77"/>
    <ds:schemaRef ds:uri="3700dd72-8351-4961-a98d-3a7bb33b02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vlootsamenstelling</vt:lpstr>
      <vt:lpstr>Vlaams regelgevend kader LEZ</vt:lpstr>
      <vt:lpstr>2025_NOx</vt:lpstr>
      <vt:lpstr>2025_PM2.5</vt:lpstr>
      <vt:lpstr>2026_NOx</vt:lpstr>
      <vt:lpstr>2026_PM2.5</vt:lpstr>
      <vt:lpstr>2027_NOx</vt:lpstr>
      <vt:lpstr>2027_PM2.5</vt:lpstr>
      <vt:lpstr>2028_NOx</vt:lpstr>
      <vt:lpstr>2028_PM2.5</vt:lpstr>
      <vt:lpstr>2029_NOx</vt:lpstr>
      <vt:lpstr>2029_PM2.5</vt:lpstr>
      <vt:lpstr>2030_NOx</vt:lpstr>
      <vt:lpstr>2030_PM2.5</vt:lpstr>
      <vt:lpstr>2035_NOx</vt:lpstr>
      <vt:lpstr>2035_PM2.5</vt:lpstr>
      <vt:lpstr>2040_NOx</vt:lpstr>
      <vt:lpstr>2040_PM2.5</vt:lpstr>
    </vt:vector>
  </TitlesOfParts>
  <Manager/>
  <Company>VITO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 Degraeuwe</dc:creator>
  <cp:keywords/>
  <dc:description/>
  <cp:lastModifiedBy>Annemie Wynands</cp:lastModifiedBy>
  <cp:revision/>
  <dcterms:created xsi:type="dcterms:W3CDTF">2024-01-18T14:44:55Z</dcterms:created>
  <dcterms:modified xsi:type="dcterms:W3CDTF">2024-09-23T07:43:27Z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0x010100A903B5F1A96C874BA8BFCAE22A69B55A</vt:lpwstr>
  </property>
</Properties>
</file>